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12782851\Downloads\"/>
    </mc:Choice>
  </mc:AlternateContent>
  <xr:revisionPtr revIDLastSave="0" documentId="13_ncr:1_{6FAB35AD-D370-45C4-B7AE-F6B5F5C8269C}" xr6:coauthVersionLast="44" xr6:coauthVersionMax="45" xr10:uidLastSave="{00000000-0000-0000-0000-000000000000}"/>
  <bookViews>
    <workbookView xWindow="-120" yWindow="-120" windowWidth="29040" windowHeight="15840" xr2:uid="{BDF07F50-9CF3-4495-B7B9-6653F31AD8AB}"/>
  </bookViews>
  <sheets>
    <sheet name="Econ of EV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1" l="1"/>
  <c r="B7" i="1" l="1"/>
  <c r="B27" i="1" l="1"/>
  <c r="K27" i="1" s="1"/>
  <c r="H27" i="1"/>
  <c r="E28" i="1"/>
  <c r="E27" i="1"/>
  <c r="H28" i="1" s="1"/>
  <c r="B29" i="1"/>
  <c r="K29" i="1" s="1"/>
  <c r="B28" i="1"/>
  <c r="K28" i="1" s="1"/>
  <c r="B17" i="1"/>
  <c r="E29" i="1" s="1"/>
  <c r="H29" i="1" l="1"/>
  <c r="N29" i="1" s="1"/>
  <c r="N27" i="1"/>
  <c r="N28" i="1"/>
</calcChain>
</file>

<file path=xl/sharedStrings.xml><?xml version="1.0" encoding="utf-8"?>
<sst xmlns="http://schemas.openxmlformats.org/spreadsheetml/2006/main" count="40" uniqueCount="33">
  <si>
    <t>Model Parameters</t>
  </si>
  <si>
    <t>Compare Vs.</t>
  </si>
  <si>
    <t>Petrol</t>
  </si>
  <si>
    <t>Average km/month</t>
  </si>
  <si>
    <t>Rate of Interest (annual)</t>
  </si>
  <si>
    <t>Rate of Interest (monthly)</t>
  </si>
  <si>
    <t>Number of months</t>
  </si>
  <si>
    <t>EMI per Lakh</t>
  </si>
  <si>
    <t>Diesel</t>
  </si>
  <si>
    <t>Battery Capacity</t>
  </si>
  <si>
    <t>kWh</t>
  </si>
  <si>
    <t>Assumes a 44.2 kWh battery consumes 44.2 kWh to charge fully - i.e., 44.2 units</t>
  </si>
  <si>
    <t>Range</t>
  </si>
  <si>
    <t>km</t>
  </si>
  <si>
    <t>Fuel Prices</t>
  </si>
  <si>
    <t>Today</t>
  </si>
  <si>
    <t>YoY %</t>
  </si>
  <si>
    <t>Petrol Price</t>
  </si>
  <si>
    <t>Diesel Price</t>
  </si>
  <si>
    <t>KwH Price (@ highest bracket)</t>
  </si>
  <si>
    <t>Fuel Econ (petrol)</t>
  </si>
  <si>
    <t>Kmpl</t>
  </si>
  <si>
    <t>Fuel Econ (diesel)</t>
  </si>
  <si>
    <t>Fuel Econ (Electric)</t>
  </si>
  <si>
    <t>km/kwh</t>
  </si>
  <si>
    <t>Price Premium (over comparable petrol car)</t>
  </si>
  <si>
    <t>Electric</t>
  </si>
  <si>
    <t>Model Output - Do Not Edit Below</t>
  </si>
  <si>
    <t>Price Difference</t>
  </si>
  <si>
    <t>Monthly Fuel Expense</t>
  </si>
  <si>
    <t>Fuel Difference</t>
  </si>
  <si>
    <t>Price Difference (monthly)</t>
  </si>
  <si>
    <t>Savings (Loss) /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</si>
</sst>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₹-4009]\ #,##0.00;[$₹-4009]\ \-#,##0.00"/>
    <numFmt numFmtId="165" formatCode="[$₹-4009]\ #,##0.00;[Red][$₹-4009]\ \-#,##0.00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9C0006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rgb="FFCCCCCC"/>
      </left>
      <right style="medium">
        <color rgb="FFCCCCCC"/>
      </right>
      <top style="double">
        <color rgb="FF3F3F3F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right" wrapText="1"/>
    </xf>
    <xf numFmtId="10" fontId="1" fillId="0" borderId="3" xfId="0" applyNumberFormat="1" applyFont="1" applyBorder="1" applyAlignment="1">
      <alignment horizontal="right" wrapText="1"/>
    </xf>
    <xf numFmtId="0" fontId="4" fillId="2" borderId="1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9" fontId="1" fillId="0" borderId="3" xfId="0" applyNumberFormat="1" applyFont="1" applyBorder="1" applyAlignment="1">
      <alignment horizontal="right" wrapText="1"/>
    </xf>
    <xf numFmtId="2" fontId="1" fillId="0" borderId="3" xfId="0" applyNumberFormat="1" applyFont="1" applyBorder="1" applyAlignment="1">
      <alignment horizontal="right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6" fillId="6" borderId="0" xfId="0" applyFont="1" applyFill="1"/>
    <xf numFmtId="165" fontId="2" fillId="0" borderId="3" xfId="0" applyNumberFormat="1" applyFont="1" applyBorder="1" applyAlignment="1">
      <alignment horizontal="right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7" fillId="3" borderId="4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164" fontId="1" fillId="5" borderId="15" xfId="0" applyNumberFormat="1" applyFont="1" applyFill="1" applyBorder="1" applyAlignment="1">
      <alignment horizontal="center" wrapText="1"/>
    </xf>
    <xf numFmtId="164" fontId="1" fillId="5" borderId="16" xfId="0" applyNumberFormat="1" applyFont="1" applyFill="1" applyBorder="1" applyAlignment="1">
      <alignment horizontal="center" wrapText="1"/>
    </xf>
    <xf numFmtId="164" fontId="1" fillId="5" borderId="17" xfId="0" applyNumberFormat="1" applyFont="1" applyFill="1" applyBorder="1" applyAlignment="1">
      <alignment horizontal="center" wrapText="1"/>
    </xf>
    <xf numFmtId="164" fontId="1" fillId="0" borderId="15" xfId="0" applyNumberFormat="1" applyFont="1" applyBorder="1" applyAlignment="1">
      <alignment horizontal="center" wrapText="1"/>
    </xf>
    <xf numFmtId="164" fontId="1" fillId="0" borderId="16" xfId="0" applyNumberFormat="1" applyFont="1" applyBorder="1" applyAlignment="1">
      <alignment horizontal="center" wrapText="1"/>
    </xf>
    <xf numFmtId="164" fontId="1" fillId="0" borderId="17" xfId="0" applyNumberFormat="1" applyFont="1" applyBorder="1" applyAlignment="1">
      <alignment horizontal="center" wrapText="1"/>
    </xf>
    <xf numFmtId="164" fontId="1" fillId="4" borderId="15" xfId="0" applyNumberFormat="1" applyFont="1" applyFill="1" applyBorder="1" applyAlignment="1">
      <alignment horizontal="center" wrapText="1"/>
    </xf>
    <xf numFmtId="164" fontId="1" fillId="4" borderId="16" xfId="0" applyNumberFormat="1" applyFont="1" applyFill="1" applyBorder="1" applyAlignment="1">
      <alignment horizontal="center" wrapText="1"/>
    </xf>
    <xf numFmtId="164" fontId="1" fillId="4" borderId="17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3B005-1099-49C0-B175-BE3416D4B956}">
  <dimension ref="A1:R29"/>
  <sheetViews>
    <sheetView tabSelected="1" workbookViewId="0">
      <selection activeCell="B5" sqref="B5"/>
    </sheetView>
  </sheetViews>
  <sheetFormatPr defaultRowHeight="15" x14ac:dyDescent="0.25"/>
  <cols>
    <col min="1" max="1" width="27.5703125" customWidth="1"/>
    <col min="2" max="2" width="14.5703125" customWidth="1"/>
  </cols>
  <sheetData>
    <row r="1" spans="1:18" ht="15.75" thickBot="1" x14ac:dyDescent="0.3">
      <c r="A1" s="12" t="s">
        <v>0</v>
      </c>
      <c r="R1" t="s">
        <v>2</v>
      </c>
    </row>
    <row r="2" spans="1:18" ht="16.5" thickTop="1" thickBot="1" x14ac:dyDescent="0.3">
      <c r="A2" s="1" t="s">
        <v>1</v>
      </c>
      <c r="B2" s="2" t="s">
        <v>2</v>
      </c>
      <c r="R2" t="s">
        <v>8</v>
      </c>
    </row>
    <row r="3" spans="1:18" ht="15.75" thickBot="1" x14ac:dyDescent="0.3">
      <c r="A3" s="2" t="s">
        <v>3</v>
      </c>
      <c r="B3" s="3">
        <v>1000</v>
      </c>
      <c r="F3" s="17" t="s">
        <v>9</v>
      </c>
      <c r="G3" s="18"/>
      <c r="H3" s="3">
        <v>44.2</v>
      </c>
      <c r="I3" s="2" t="s">
        <v>10</v>
      </c>
      <c r="J3" s="19" t="s">
        <v>11</v>
      </c>
      <c r="K3" s="20"/>
      <c r="L3" s="20"/>
      <c r="M3" s="20"/>
      <c r="N3" s="21"/>
    </row>
    <row r="4" spans="1:18" ht="15.75" thickBot="1" x14ac:dyDescent="0.3">
      <c r="A4" s="2" t="s">
        <v>4</v>
      </c>
      <c r="B4" s="4">
        <v>0.1065</v>
      </c>
      <c r="F4" s="17" t="s">
        <v>12</v>
      </c>
      <c r="G4" s="18"/>
      <c r="H4" s="3">
        <v>340</v>
      </c>
      <c r="I4" s="2" t="s">
        <v>13</v>
      </c>
      <c r="J4" s="22"/>
      <c r="K4" s="23"/>
      <c r="L4" s="23"/>
      <c r="M4" s="23"/>
      <c r="N4" s="24"/>
    </row>
    <row r="5" spans="1:18" ht="15.75" thickBot="1" x14ac:dyDescent="0.3">
      <c r="A5" s="2" t="s">
        <v>5</v>
      </c>
      <c r="B5" s="4">
        <f>(1+B4)^(1/12)-1</f>
        <v>8.4691521009379045E-3</v>
      </c>
    </row>
    <row r="6" spans="1:18" ht="15.75" thickBot="1" x14ac:dyDescent="0.3">
      <c r="A6" s="2" t="s">
        <v>6</v>
      </c>
      <c r="B6" s="3">
        <v>60</v>
      </c>
    </row>
    <row r="7" spans="1:18" ht="15.75" thickBot="1" x14ac:dyDescent="0.3">
      <c r="A7" s="2" t="s">
        <v>7</v>
      </c>
      <c r="B7" s="13">
        <f>PMT(B5,B6,100000)</f>
        <v>-2132.732757148668</v>
      </c>
    </row>
    <row r="8" spans="1:18" ht="15.75" thickBot="1" x14ac:dyDescent="0.3"/>
    <row r="9" spans="1:18" ht="16.5" thickTop="1" thickBot="1" x14ac:dyDescent="0.3">
      <c r="A9" s="5" t="s">
        <v>14</v>
      </c>
      <c r="B9" s="6"/>
      <c r="C9" s="6"/>
    </row>
    <row r="10" spans="1:18" ht="16.5" thickTop="1" thickBot="1" x14ac:dyDescent="0.3">
      <c r="A10" s="6"/>
      <c r="B10" s="2" t="s">
        <v>15</v>
      </c>
      <c r="C10" s="2" t="s">
        <v>16</v>
      </c>
    </row>
    <row r="11" spans="1:18" ht="15.75" thickBot="1" x14ac:dyDescent="0.3">
      <c r="A11" s="2" t="s">
        <v>17</v>
      </c>
      <c r="B11" s="3">
        <v>75</v>
      </c>
      <c r="C11" s="7">
        <v>0.1</v>
      </c>
    </row>
    <row r="12" spans="1:18" ht="15.75" thickBot="1" x14ac:dyDescent="0.3">
      <c r="A12" s="2" t="s">
        <v>18</v>
      </c>
      <c r="B12" s="3">
        <v>68</v>
      </c>
      <c r="C12" s="7">
        <v>0.1</v>
      </c>
    </row>
    <row r="13" spans="1:18" ht="15.75" customHeight="1" thickBot="1" x14ac:dyDescent="0.3">
      <c r="A13" s="2" t="s">
        <v>19</v>
      </c>
      <c r="B13" s="3">
        <v>7.65</v>
      </c>
      <c r="C13" s="7">
        <v>0.1</v>
      </c>
    </row>
    <row r="14" spans="1:18" ht="15.75" thickBot="1" x14ac:dyDescent="0.3">
      <c r="A14" s="6"/>
      <c r="B14" s="6"/>
      <c r="C14" s="6"/>
    </row>
    <row r="15" spans="1:18" ht="15.75" thickBot="1" x14ac:dyDescent="0.3">
      <c r="A15" s="2" t="s">
        <v>20</v>
      </c>
      <c r="B15" s="3">
        <v>15</v>
      </c>
      <c r="C15" s="3" t="s">
        <v>21</v>
      </c>
    </row>
    <row r="16" spans="1:18" ht="15.75" thickBot="1" x14ac:dyDescent="0.3">
      <c r="A16" s="2" t="s">
        <v>22</v>
      </c>
      <c r="B16" s="3">
        <v>18</v>
      </c>
      <c r="C16" s="3" t="s">
        <v>21</v>
      </c>
    </row>
    <row r="17" spans="1:16" ht="15.75" thickBot="1" x14ac:dyDescent="0.3">
      <c r="A17" s="2" t="s">
        <v>23</v>
      </c>
      <c r="B17" s="8">
        <f>H4/H3</f>
        <v>7.6923076923076916</v>
      </c>
      <c r="C17" s="3" t="s">
        <v>24</v>
      </c>
    </row>
    <row r="18" spans="1:16" ht="15.75" thickBot="1" x14ac:dyDescent="0.3"/>
    <row r="19" spans="1:16" ht="15.75" thickBot="1" x14ac:dyDescent="0.3">
      <c r="A19" s="25" t="s">
        <v>25</v>
      </c>
      <c r="B19" s="2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15.75" thickBot="1" x14ac:dyDescent="0.3">
      <c r="A20" s="2" t="s">
        <v>2</v>
      </c>
      <c r="B20" s="3">
        <v>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15.75" thickBot="1" x14ac:dyDescent="0.3">
      <c r="A21" s="2" t="s">
        <v>8</v>
      </c>
      <c r="B21" s="3">
        <v>200000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15.75" thickBot="1" x14ac:dyDescent="0.3">
      <c r="A22" s="2" t="s">
        <v>26</v>
      </c>
      <c r="B22" s="3">
        <v>1000000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15.75" thickBot="1" x14ac:dyDescent="0.3"/>
    <row r="24" spans="1:16" ht="15.75" thickBot="1" x14ac:dyDescent="0.3">
      <c r="A24" s="27" t="s">
        <v>27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</row>
    <row r="25" spans="1:16" ht="15.75" thickBo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ht="15.75" thickBot="1" x14ac:dyDescent="0.3">
      <c r="A26" s="10"/>
      <c r="B26" s="14" t="s">
        <v>28</v>
      </c>
      <c r="C26" s="15"/>
      <c r="D26" s="16"/>
      <c r="E26" s="14" t="s">
        <v>29</v>
      </c>
      <c r="F26" s="15"/>
      <c r="G26" s="16"/>
      <c r="H26" s="14" t="s">
        <v>30</v>
      </c>
      <c r="I26" s="15"/>
      <c r="J26" s="16"/>
      <c r="K26" s="14" t="s">
        <v>31</v>
      </c>
      <c r="L26" s="15"/>
      <c r="M26" s="16"/>
      <c r="N26" s="14" t="s">
        <v>32</v>
      </c>
      <c r="O26" s="15"/>
      <c r="P26" s="16"/>
    </row>
    <row r="27" spans="1:16" ht="15.75" thickBot="1" x14ac:dyDescent="0.3">
      <c r="A27" s="11" t="s">
        <v>2</v>
      </c>
      <c r="B27" s="33">
        <f>IF(B2="Petrol",B20-B20,B20-B21)</f>
        <v>0</v>
      </c>
      <c r="C27" s="34"/>
      <c r="D27" s="35"/>
      <c r="E27" s="33">
        <f>$B$3/B15*B11</f>
        <v>5000</v>
      </c>
      <c r="F27" s="34"/>
      <c r="G27" s="35"/>
      <c r="H27" s="33">
        <f>IF($B$2="Petrol",0,E28-E27)</f>
        <v>0</v>
      </c>
      <c r="I27" s="34"/>
      <c r="J27" s="35"/>
      <c r="K27" s="33">
        <f>PMT($B$5,$B$6,B27)</f>
        <v>0</v>
      </c>
      <c r="L27" s="34"/>
      <c r="M27" s="35"/>
      <c r="N27" s="33">
        <f>SUM(H27,K27)</f>
        <v>0</v>
      </c>
      <c r="O27" s="34"/>
      <c r="P27" s="35"/>
    </row>
    <row r="28" spans="1:16" ht="15.75" customHeight="1" thickBot="1" x14ac:dyDescent="0.3">
      <c r="A28" s="11" t="s">
        <v>8</v>
      </c>
      <c r="B28" s="30">
        <f>IF(B2="Petrol", B21-B20,B21-B21)</f>
        <v>200000</v>
      </c>
      <c r="C28" s="31"/>
      <c r="D28" s="32"/>
      <c r="E28" s="33">
        <f>$B$3/B16*B12</f>
        <v>3777.7777777777778</v>
      </c>
      <c r="F28" s="34"/>
      <c r="G28" s="35"/>
      <c r="H28" s="33">
        <f>IF($B$2="Petrol",E27-E28,0)</f>
        <v>1222.2222222222222</v>
      </c>
      <c r="I28" s="34"/>
      <c r="J28" s="35"/>
      <c r="K28" s="33">
        <f>PMT($B$5,$B$6,B28)</f>
        <v>-4265.4655142973361</v>
      </c>
      <c r="L28" s="34"/>
      <c r="M28" s="35"/>
      <c r="N28" s="33">
        <f>SUM(H28,K28)</f>
        <v>-3043.2432920751139</v>
      </c>
      <c r="O28" s="34"/>
      <c r="P28" s="35"/>
    </row>
    <row r="29" spans="1:16" ht="15.75" customHeight="1" thickBot="1" x14ac:dyDescent="0.3">
      <c r="A29" s="11" t="s">
        <v>26</v>
      </c>
      <c r="B29" s="36">
        <f>IF(B2="Petrol", B22-B20,B22-B21)</f>
        <v>1000000</v>
      </c>
      <c r="C29" s="37"/>
      <c r="D29" s="38"/>
      <c r="E29" s="33">
        <f>$B$3/B17*B13</f>
        <v>994.5</v>
      </c>
      <c r="F29" s="34"/>
      <c r="G29" s="35"/>
      <c r="H29" s="33">
        <f>IF($B$2="Petrol",E27-E29,E28-E29)</f>
        <v>4005.5</v>
      </c>
      <c r="I29" s="34"/>
      <c r="J29" s="35"/>
      <c r="K29" s="33">
        <f>PMT($B$5,$B$6,B29)</f>
        <v>-21327.32757148668</v>
      </c>
      <c r="L29" s="34"/>
      <c r="M29" s="35"/>
      <c r="N29" s="33">
        <f>SUM(H29,K29)</f>
        <v>-17321.82757148668</v>
      </c>
      <c r="O29" s="34"/>
      <c r="P29" s="35"/>
    </row>
  </sheetData>
  <mergeCells count="25">
    <mergeCell ref="B29:D29"/>
    <mergeCell ref="E29:G29"/>
    <mergeCell ref="H29:J29"/>
    <mergeCell ref="K29:M29"/>
    <mergeCell ref="N29:P29"/>
    <mergeCell ref="B27:D27"/>
    <mergeCell ref="E27:G27"/>
    <mergeCell ref="H27:J27"/>
    <mergeCell ref="K27:M27"/>
    <mergeCell ref="N27:P27"/>
    <mergeCell ref="B28:D28"/>
    <mergeCell ref="E28:G28"/>
    <mergeCell ref="H28:J28"/>
    <mergeCell ref="K28:M28"/>
    <mergeCell ref="N28:P28"/>
    <mergeCell ref="F3:G3"/>
    <mergeCell ref="J3:N4"/>
    <mergeCell ref="F4:G4"/>
    <mergeCell ref="A19:B19"/>
    <mergeCell ref="A24:P24"/>
    <mergeCell ref="B26:D26"/>
    <mergeCell ref="E26:G26"/>
    <mergeCell ref="H26:J26"/>
    <mergeCell ref="K26:M26"/>
    <mergeCell ref="N26:P26"/>
  </mergeCells>
  <conditionalFormatting sqref="B27:D29">
    <cfRule type="cellIs" dxfId="7" priority="8" operator="greaterThan">
      <formula>0</formula>
    </cfRule>
    <cfRule type="cellIs" dxfId="6" priority="7" operator="lessThan">
      <formula>0</formula>
    </cfRule>
  </conditionalFormatting>
  <conditionalFormatting sqref="H27:J29">
    <cfRule type="cellIs" dxfId="5" priority="6" operator="greaterThan">
      <formula>0</formula>
    </cfRule>
    <cfRule type="cellIs" dxfId="4" priority="5" operator="lessThan">
      <formula>0</formula>
    </cfRule>
  </conditionalFormatting>
  <conditionalFormatting sqref="K27:M29">
    <cfRule type="cellIs" dxfId="3" priority="4" operator="greaterThan">
      <formula>0</formula>
    </cfRule>
    <cfRule type="cellIs" dxfId="2" priority="3" operator="lessThan">
      <formula>0</formula>
    </cfRule>
  </conditionalFormatting>
  <conditionalFormatting sqref="N27:P29">
    <cfRule type="cellIs" dxfId="1" priority="2" operator="greaterThan">
      <formula>0</formula>
    </cfRule>
    <cfRule type="cellIs" dxfId="0" priority="1" operator="lessThan">
      <formula>0</formula>
    </cfRule>
  </conditionalFormatting>
  <dataValidations count="1">
    <dataValidation type="list" allowBlank="1" showInputMessage="1" showErrorMessage="1" sqref="B2" xr:uid="{488D8EDD-A326-4E93-B3B6-7FA6B0DF20F2}">
      <formula1>$R$1:$R$2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Econ of EV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Sriram Ramanathan</dc:creator>
  <cp:lastModifiedBy>Ramanathan, Sriram (GE Healthcare)</cp:lastModifiedBy>
  <dcterms:created xsi:type="dcterms:W3CDTF">2020-02-23T12:57:23Z</dcterms:created>
  <dcterms:modified xsi:type="dcterms:W3CDTF">2020-02-24T04:14:00Z</dcterms:modified>
</cp:coreProperties>
</file>