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ParitoshGupta/Documents/Zoomcar/Finance/ZAP/"/>
    </mc:Choice>
  </mc:AlternateContent>
  <bookViews>
    <workbookView xWindow="0" yWindow="460" windowWidth="25480" windowHeight="14260"/>
  </bookViews>
  <sheets>
    <sheet name="Ritz LDI" sheetId="1" r:id="rId1"/>
    <sheet name="Swift LDI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AH36" i="3"/>
  <c r="L13" i="3"/>
  <c r="AH30" i="3"/>
  <c r="AD30" i="3"/>
  <c r="Z30" i="3"/>
  <c r="V30" i="3"/>
  <c r="R30" i="3"/>
  <c r="N30" i="3"/>
  <c r="J30" i="3"/>
  <c r="F30" i="3"/>
  <c r="E25" i="3"/>
  <c r="F25" i="3"/>
  <c r="D24" i="3"/>
  <c r="I34" i="3"/>
  <c r="D23" i="3"/>
  <c r="P23" i="3"/>
  <c r="AB23" i="3"/>
  <c r="F11" i="3"/>
  <c r="AB22" i="3"/>
  <c r="F10" i="3"/>
  <c r="D22" i="3"/>
  <c r="D21" i="3"/>
  <c r="D38" i="3"/>
  <c r="AG29" i="3"/>
  <c r="P22" i="3"/>
  <c r="R4" i="3"/>
  <c r="F29" i="3"/>
  <c r="J29" i="3"/>
  <c r="N29" i="3"/>
  <c r="R29" i="3"/>
  <c r="V29" i="3"/>
  <c r="Z29" i="3"/>
  <c r="AD29" i="3"/>
  <c r="AH29" i="3"/>
  <c r="H29" i="3"/>
  <c r="L29" i="3"/>
  <c r="P29" i="3"/>
  <c r="T29" i="3"/>
  <c r="X29" i="3"/>
  <c r="AB29" i="3"/>
  <c r="AF29" i="3"/>
  <c r="G25" i="3"/>
  <c r="H25" i="3"/>
  <c r="I25" i="3"/>
  <c r="J25" i="3"/>
  <c r="F26" i="3"/>
  <c r="F27" i="3"/>
  <c r="I26" i="3"/>
  <c r="I27" i="3"/>
  <c r="AG30" i="3"/>
  <c r="AE30" i="3"/>
  <c r="AC30" i="3"/>
  <c r="AA30" i="3"/>
  <c r="Y30" i="3"/>
  <c r="W30" i="3"/>
  <c r="U30" i="3"/>
  <c r="S30" i="3"/>
  <c r="Q30" i="3"/>
  <c r="O30" i="3"/>
  <c r="M30" i="3"/>
  <c r="K30" i="3"/>
  <c r="I30" i="3"/>
  <c r="G30" i="3"/>
  <c r="E30" i="3"/>
  <c r="AH37" i="3"/>
  <c r="AH34" i="3"/>
  <c r="AF34" i="3"/>
  <c r="AD34" i="3"/>
  <c r="AB34" i="3"/>
  <c r="Z34" i="3"/>
  <c r="X34" i="3"/>
  <c r="V34" i="3"/>
  <c r="T34" i="3"/>
  <c r="R34" i="3"/>
  <c r="P34" i="3"/>
  <c r="N34" i="3"/>
  <c r="L34" i="3"/>
  <c r="J34" i="3"/>
  <c r="H34" i="3"/>
  <c r="F34" i="3"/>
  <c r="AE34" i="3"/>
  <c r="AA34" i="3"/>
  <c r="W34" i="3"/>
  <c r="S34" i="3"/>
  <c r="O34" i="3"/>
  <c r="K34" i="3"/>
  <c r="G34" i="3"/>
  <c r="AG34" i="3"/>
  <c r="AC34" i="3"/>
  <c r="Y34" i="3"/>
  <c r="U34" i="3"/>
  <c r="Q34" i="3"/>
  <c r="M34" i="3"/>
  <c r="H30" i="3"/>
  <c r="L30" i="3"/>
  <c r="P30" i="3"/>
  <c r="T30" i="3"/>
  <c r="X30" i="3"/>
  <c r="AB30" i="3"/>
  <c r="AF30" i="3"/>
  <c r="E34" i="3"/>
  <c r="E26" i="3"/>
  <c r="E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E29" i="3"/>
  <c r="G29" i="3"/>
  <c r="I29" i="3"/>
  <c r="K29" i="3"/>
  <c r="M29" i="3"/>
  <c r="O29" i="3"/>
  <c r="Q29" i="3"/>
  <c r="S29" i="3"/>
  <c r="U29" i="3"/>
  <c r="W29" i="3"/>
  <c r="Y29" i="3"/>
  <c r="AA29" i="3"/>
  <c r="AC29" i="3"/>
  <c r="AE29" i="3"/>
  <c r="AH36" i="1"/>
  <c r="E25" i="1"/>
  <c r="L1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L13" i="1"/>
  <c r="G30" i="1"/>
  <c r="G29" i="1"/>
  <c r="H29" i="1"/>
  <c r="K29" i="1"/>
  <c r="L29" i="1"/>
  <c r="O29" i="1"/>
  <c r="P29" i="1"/>
  <c r="Q30" i="1"/>
  <c r="S29" i="1"/>
  <c r="T29" i="1"/>
  <c r="W29" i="1"/>
  <c r="X29" i="1"/>
  <c r="Y29" i="1"/>
  <c r="Z29" i="1"/>
  <c r="AA29" i="1"/>
  <c r="AB29" i="1"/>
  <c r="AC29" i="1"/>
  <c r="AD29" i="1"/>
  <c r="AE29" i="1"/>
  <c r="AF29" i="1"/>
  <c r="AH29" i="1"/>
  <c r="D24" i="1"/>
  <c r="L34" i="1"/>
  <c r="D21" i="1"/>
  <c r="F10" i="1"/>
  <c r="D22" i="1"/>
  <c r="D23" i="1"/>
  <c r="D38" i="1"/>
  <c r="R4" i="1"/>
  <c r="F34" i="1"/>
  <c r="J34" i="1"/>
  <c r="O34" i="1"/>
  <c r="F11" i="1"/>
  <c r="P22" i="1"/>
  <c r="P23" i="1"/>
  <c r="AB23" i="1"/>
  <c r="R34" i="1"/>
  <c r="V34" i="1"/>
  <c r="Z34" i="1"/>
  <c r="AB34" i="1"/>
  <c r="AF34" i="1"/>
  <c r="I31" i="3"/>
  <c r="I32" i="3"/>
  <c r="H26" i="3"/>
  <c r="H27" i="3"/>
  <c r="H31" i="3"/>
  <c r="H32" i="3"/>
  <c r="H33" i="3"/>
  <c r="H35" i="3"/>
  <c r="G26" i="3"/>
  <c r="G27" i="3"/>
  <c r="I33" i="3"/>
  <c r="I35" i="3"/>
  <c r="F31" i="3"/>
  <c r="F32" i="3"/>
  <c r="K25" i="3"/>
  <c r="J26" i="3"/>
  <c r="J27" i="3"/>
  <c r="J31" i="3"/>
  <c r="J32" i="3"/>
  <c r="G31" i="3"/>
  <c r="G32" i="3"/>
  <c r="E31" i="3"/>
  <c r="E32" i="3"/>
  <c r="AH34" i="1"/>
  <c r="AD34" i="1"/>
  <c r="X34" i="1"/>
  <c r="T34" i="1"/>
  <c r="P34" i="1"/>
  <c r="M34" i="1"/>
  <c r="H34" i="1"/>
  <c r="I30" i="1"/>
  <c r="AB22" i="1"/>
  <c r="U30" i="1"/>
  <c r="M30" i="1"/>
  <c r="E30" i="1"/>
  <c r="AH37" i="1"/>
  <c r="AG34" i="1"/>
  <c r="AE34" i="1"/>
  <c r="AC34" i="1"/>
  <c r="AA34" i="1"/>
  <c r="Y34" i="1"/>
  <c r="W34" i="1"/>
  <c r="U34" i="1"/>
  <c r="S34" i="1"/>
  <c r="Q34" i="1"/>
  <c r="N34" i="1"/>
  <c r="K34" i="1"/>
  <c r="I34" i="1"/>
  <c r="G34" i="1"/>
  <c r="E34" i="1"/>
  <c r="AH30" i="1"/>
  <c r="AF30" i="1"/>
  <c r="AE30" i="1"/>
  <c r="AD30" i="1"/>
  <c r="AC30" i="1"/>
  <c r="AB30" i="1"/>
  <c r="AA30" i="1"/>
  <c r="Z30" i="1"/>
  <c r="Y30" i="1"/>
  <c r="X30" i="1"/>
  <c r="W30" i="1"/>
  <c r="V29" i="1"/>
  <c r="U29" i="1"/>
  <c r="S30" i="1"/>
  <c r="R29" i="1"/>
  <c r="Q29" i="1"/>
  <c r="O30" i="1"/>
  <c r="N29" i="1"/>
  <c r="M29" i="1"/>
  <c r="K30" i="1"/>
  <c r="J29" i="1"/>
  <c r="I29" i="1"/>
  <c r="F29" i="1"/>
  <c r="E29" i="1"/>
  <c r="AG29" i="1"/>
  <c r="F25" i="1"/>
  <c r="E26" i="1"/>
  <c r="E27" i="1"/>
  <c r="AG30" i="1"/>
  <c r="F30" i="1"/>
  <c r="H30" i="1"/>
  <c r="J30" i="1"/>
  <c r="L30" i="1"/>
  <c r="N30" i="1"/>
  <c r="P30" i="1"/>
  <c r="R30" i="1"/>
  <c r="T30" i="1"/>
  <c r="V30" i="1"/>
  <c r="H38" i="3"/>
  <c r="J33" i="3"/>
  <c r="J35" i="3"/>
  <c r="E33" i="3"/>
  <c r="E35" i="3"/>
  <c r="K26" i="3"/>
  <c r="K27" i="3"/>
  <c r="K31" i="3"/>
  <c r="K32" i="3"/>
  <c r="L25" i="3"/>
  <c r="G33" i="3"/>
  <c r="G35" i="3"/>
  <c r="F33" i="3"/>
  <c r="F35" i="3"/>
  <c r="I38" i="3"/>
  <c r="E31" i="1"/>
  <c r="E32" i="1"/>
  <c r="E33" i="1"/>
  <c r="G25" i="1"/>
  <c r="F26" i="1"/>
  <c r="F27" i="1"/>
  <c r="F31" i="1"/>
  <c r="F32" i="1"/>
  <c r="J38" i="3"/>
  <c r="K33" i="3"/>
  <c r="K35" i="3"/>
  <c r="F38" i="3"/>
  <c r="G38" i="3"/>
  <c r="M25" i="3"/>
  <c r="L26" i="3"/>
  <c r="L27" i="3"/>
  <c r="L31" i="3"/>
  <c r="L32" i="3"/>
  <c r="E38" i="3"/>
  <c r="E35" i="1"/>
  <c r="E38" i="1"/>
  <c r="F33" i="1"/>
  <c r="F35" i="1"/>
  <c r="H25" i="1"/>
  <c r="G26" i="1"/>
  <c r="G27" i="1"/>
  <c r="G31" i="1"/>
  <c r="G32" i="1"/>
  <c r="K38" i="3"/>
  <c r="L33" i="3"/>
  <c r="L35" i="3"/>
  <c r="M26" i="3"/>
  <c r="M27" i="3"/>
  <c r="M31" i="3"/>
  <c r="M32" i="3"/>
  <c r="N25" i="3"/>
  <c r="F38" i="1"/>
  <c r="G33" i="1"/>
  <c r="G35" i="1"/>
  <c r="I25" i="1"/>
  <c r="H26" i="1"/>
  <c r="H27" i="1"/>
  <c r="H31" i="1"/>
  <c r="H32" i="1"/>
  <c r="L38" i="3"/>
  <c r="M33" i="3"/>
  <c r="M35" i="3"/>
  <c r="O25" i="3"/>
  <c r="N26" i="3"/>
  <c r="N27" i="3"/>
  <c r="N31" i="3"/>
  <c r="N32" i="3"/>
  <c r="G38" i="1"/>
  <c r="H33" i="1"/>
  <c r="H35" i="1"/>
  <c r="J25" i="1"/>
  <c r="I26" i="1"/>
  <c r="I27" i="1"/>
  <c r="I31" i="1"/>
  <c r="I32" i="1"/>
  <c r="M38" i="3"/>
  <c r="N33" i="3"/>
  <c r="N35" i="3"/>
  <c r="O26" i="3"/>
  <c r="O27" i="3"/>
  <c r="O31" i="3"/>
  <c r="O32" i="3"/>
  <c r="P25" i="3"/>
  <c r="H38" i="1"/>
  <c r="I33" i="1"/>
  <c r="I35" i="1"/>
  <c r="K25" i="1"/>
  <c r="J26" i="1"/>
  <c r="J27" i="1"/>
  <c r="J31" i="1"/>
  <c r="J32" i="1"/>
  <c r="N38" i="3"/>
  <c r="O33" i="3"/>
  <c r="O35" i="3"/>
  <c r="Q25" i="3"/>
  <c r="P26" i="3"/>
  <c r="P27" i="3"/>
  <c r="P31" i="3"/>
  <c r="P32" i="3"/>
  <c r="J33" i="1"/>
  <c r="J35" i="1"/>
  <c r="L25" i="1"/>
  <c r="K26" i="1"/>
  <c r="K27" i="1"/>
  <c r="K31" i="1"/>
  <c r="K32" i="1"/>
  <c r="I38" i="1"/>
  <c r="P33" i="3"/>
  <c r="P35" i="3"/>
  <c r="Q26" i="3"/>
  <c r="Q27" i="3"/>
  <c r="Q31" i="3"/>
  <c r="Q32" i="3"/>
  <c r="R25" i="3"/>
  <c r="O38" i="3"/>
  <c r="J38" i="1"/>
  <c r="K33" i="1"/>
  <c r="K35" i="1"/>
  <c r="M25" i="1"/>
  <c r="L26" i="1"/>
  <c r="L27" i="1"/>
  <c r="L31" i="1"/>
  <c r="L32" i="1"/>
  <c r="P38" i="3"/>
  <c r="Q33" i="3"/>
  <c r="Q35" i="3"/>
  <c r="S25" i="3"/>
  <c r="R26" i="3"/>
  <c r="R27" i="3"/>
  <c r="R31" i="3"/>
  <c r="R32" i="3"/>
  <c r="K38" i="1"/>
  <c r="L33" i="1"/>
  <c r="L35" i="1"/>
  <c r="N25" i="1"/>
  <c r="M26" i="1"/>
  <c r="M27" i="1"/>
  <c r="M31" i="1"/>
  <c r="M32" i="1"/>
  <c r="R33" i="3"/>
  <c r="R35" i="3"/>
  <c r="S26" i="3"/>
  <c r="S27" i="3"/>
  <c r="S31" i="3"/>
  <c r="S32" i="3"/>
  <c r="T25" i="3"/>
  <c r="Q38" i="3"/>
  <c r="L38" i="1"/>
  <c r="M33" i="1"/>
  <c r="M35" i="1"/>
  <c r="O25" i="1"/>
  <c r="N26" i="1"/>
  <c r="N27" i="1"/>
  <c r="N31" i="1"/>
  <c r="N32" i="1"/>
  <c r="R38" i="3"/>
  <c r="S33" i="3"/>
  <c r="S35" i="3"/>
  <c r="U25" i="3"/>
  <c r="T26" i="3"/>
  <c r="T27" i="3"/>
  <c r="T31" i="3"/>
  <c r="T32" i="3"/>
  <c r="M38" i="1"/>
  <c r="N33" i="1"/>
  <c r="N35" i="1"/>
  <c r="P25" i="1"/>
  <c r="O26" i="1"/>
  <c r="O27" i="1"/>
  <c r="O31" i="1"/>
  <c r="O32" i="1"/>
  <c r="S38" i="3"/>
  <c r="T33" i="3"/>
  <c r="T35" i="3"/>
  <c r="U26" i="3"/>
  <c r="U27" i="3"/>
  <c r="U31" i="3"/>
  <c r="U32" i="3"/>
  <c r="V25" i="3"/>
  <c r="N38" i="1"/>
  <c r="O33" i="1"/>
  <c r="O35" i="1"/>
  <c r="Q25" i="1"/>
  <c r="P26" i="1"/>
  <c r="P27" i="1"/>
  <c r="P31" i="1"/>
  <c r="P32" i="1"/>
  <c r="T38" i="3"/>
  <c r="U33" i="3"/>
  <c r="U35" i="3"/>
  <c r="W25" i="3"/>
  <c r="V26" i="3"/>
  <c r="V27" i="3"/>
  <c r="V31" i="3"/>
  <c r="V32" i="3"/>
  <c r="O38" i="1"/>
  <c r="P33" i="1"/>
  <c r="P35" i="1"/>
  <c r="R25" i="1"/>
  <c r="Q26" i="1"/>
  <c r="Q27" i="1"/>
  <c r="Q31" i="1"/>
  <c r="Q32" i="1"/>
  <c r="V33" i="3"/>
  <c r="V35" i="3"/>
  <c r="W26" i="3"/>
  <c r="W27" i="3"/>
  <c r="W31" i="3"/>
  <c r="W32" i="3"/>
  <c r="X25" i="3"/>
  <c r="U38" i="3"/>
  <c r="P38" i="1"/>
  <c r="Q33" i="1"/>
  <c r="Q35" i="1"/>
  <c r="S25" i="1"/>
  <c r="R26" i="1"/>
  <c r="R27" i="1"/>
  <c r="R31" i="1"/>
  <c r="R32" i="1"/>
  <c r="V38" i="3"/>
  <c r="W33" i="3"/>
  <c r="W35" i="3"/>
  <c r="Y25" i="3"/>
  <c r="X26" i="3"/>
  <c r="X27" i="3"/>
  <c r="X31" i="3"/>
  <c r="X32" i="3"/>
  <c r="Q38" i="1"/>
  <c r="R33" i="1"/>
  <c r="R35" i="1"/>
  <c r="T25" i="1"/>
  <c r="S26" i="1"/>
  <c r="S27" i="1"/>
  <c r="S31" i="1"/>
  <c r="S32" i="1"/>
  <c r="W38" i="3"/>
  <c r="X33" i="3"/>
  <c r="X35" i="3"/>
  <c r="Y26" i="3"/>
  <c r="Y27" i="3"/>
  <c r="Y31" i="3"/>
  <c r="Y32" i="3"/>
  <c r="Z25" i="3"/>
  <c r="R38" i="1"/>
  <c r="S33" i="1"/>
  <c r="S35" i="1"/>
  <c r="U25" i="1"/>
  <c r="T26" i="1"/>
  <c r="T27" i="1"/>
  <c r="T31" i="1"/>
  <c r="T32" i="1"/>
  <c r="X38" i="3"/>
  <c r="Y33" i="3"/>
  <c r="Y35" i="3"/>
  <c r="AA25" i="3"/>
  <c r="Z26" i="3"/>
  <c r="Z27" i="3"/>
  <c r="Z31" i="3"/>
  <c r="Z32" i="3"/>
  <c r="S38" i="1"/>
  <c r="T33" i="1"/>
  <c r="T35" i="1"/>
  <c r="V25" i="1"/>
  <c r="U26" i="1"/>
  <c r="U27" i="1"/>
  <c r="U31" i="1"/>
  <c r="U32" i="1"/>
  <c r="Z33" i="3"/>
  <c r="Z35" i="3"/>
  <c r="AA26" i="3"/>
  <c r="AA27" i="3"/>
  <c r="AA31" i="3"/>
  <c r="AA32" i="3"/>
  <c r="AB25" i="3"/>
  <c r="Y38" i="3"/>
  <c r="T38" i="1"/>
  <c r="U33" i="1"/>
  <c r="U35" i="1"/>
  <c r="W25" i="1"/>
  <c r="V26" i="1"/>
  <c r="V27" i="1"/>
  <c r="V31" i="1"/>
  <c r="V32" i="1"/>
  <c r="Z38" i="3"/>
  <c r="AA33" i="3"/>
  <c r="AA35" i="3"/>
  <c r="AC25" i="3"/>
  <c r="AB26" i="3"/>
  <c r="AB27" i="3"/>
  <c r="AB31" i="3"/>
  <c r="AB32" i="3"/>
  <c r="U38" i="1"/>
  <c r="V33" i="1"/>
  <c r="V35" i="1"/>
  <c r="X25" i="1"/>
  <c r="W26" i="1"/>
  <c r="W27" i="1"/>
  <c r="W31" i="1"/>
  <c r="W32" i="1"/>
  <c r="AA38" i="3"/>
  <c r="AB33" i="3"/>
  <c r="AB35" i="3"/>
  <c r="AC26" i="3"/>
  <c r="AC27" i="3"/>
  <c r="AC31" i="3"/>
  <c r="AC32" i="3"/>
  <c r="AD25" i="3"/>
  <c r="V38" i="1"/>
  <c r="W33" i="1"/>
  <c r="W35" i="1"/>
  <c r="X26" i="1"/>
  <c r="Y25" i="1"/>
  <c r="X27" i="1"/>
  <c r="X31" i="1"/>
  <c r="X32" i="1"/>
  <c r="AB38" i="3"/>
  <c r="AC33" i="3"/>
  <c r="AC35" i="3"/>
  <c r="AE25" i="3"/>
  <c r="AD26" i="3"/>
  <c r="AD27" i="3"/>
  <c r="AD31" i="3"/>
  <c r="AD32" i="3"/>
  <c r="W38" i="1"/>
  <c r="Z25" i="1"/>
  <c r="Y26" i="1"/>
  <c r="Y27" i="1"/>
  <c r="Y31" i="1"/>
  <c r="Y32" i="1"/>
  <c r="X33" i="1"/>
  <c r="X35" i="1"/>
  <c r="AD33" i="3"/>
  <c r="AD35" i="3"/>
  <c r="AE26" i="3"/>
  <c r="AE27" i="3"/>
  <c r="AE31" i="3"/>
  <c r="AE32" i="3"/>
  <c r="AF25" i="3"/>
  <c r="AC38" i="3"/>
  <c r="Y33" i="1"/>
  <c r="Y35" i="1"/>
  <c r="X38" i="1"/>
  <c r="AA25" i="1"/>
  <c r="Z26" i="1"/>
  <c r="Z27" i="1"/>
  <c r="Z31" i="1"/>
  <c r="Z32" i="1"/>
  <c r="AD38" i="3"/>
  <c r="AE33" i="3"/>
  <c r="AE35" i="3"/>
  <c r="AG25" i="3"/>
  <c r="AF26" i="3"/>
  <c r="AF27" i="3"/>
  <c r="AF31" i="3"/>
  <c r="AF32" i="3"/>
  <c r="Y38" i="1"/>
  <c r="Z33" i="1"/>
  <c r="Z35" i="1"/>
  <c r="AB25" i="1"/>
  <c r="AA26" i="1"/>
  <c r="AA27" i="1"/>
  <c r="AA31" i="1"/>
  <c r="AA32" i="1"/>
  <c r="AE38" i="3"/>
  <c r="AF33" i="3"/>
  <c r="AF35" i="3"/>
  <c r="AG26" i="3"/>
  <c r="AG27" i="3"/>
  <c r="AG31" i="3"/>
  <c r="AG32" i="3"/>
  <c r="AH25" i="3"/>
  <c r="Z38" i="1"/>
  <c r="AA33" i="1"/>
  <c r="AA35" i="1"/>
  <c r="AB26" i="1"/>
  <c r="AC25" i="1"/>
  <c r="AB27" i="1"/>
  <c r="AB31" i="1"/>
  <c r="AB32" i="1"/>
  <c r="AF38" i="3"/>
  <c r="AG33" i="3"/>
  <c r="AG35" i="3"/>
  <c r="AH26" i="3"/>
  <c r="AH27" i="3"/>
  <c r="AH31" i="3"/>
  <c r="AH32" i="3"/>
  <c r="AA38" i="1"/>
  <c r="AD25" i="1"/>
  <c r="AC26" i="1"/>
  <c r="AC27" i="1"/>
  <c r="AC31" i="1"/>
  <c r="AC32" i="1"/>
  <c r="AB33" i="1"/>
  <c r="AB35" i="1"/>
  <c r="AH33" i="3"/>
  <c r="AH35" i="3"/>
  <c r="AG38" i="3"/>
  <c r="AC33" i="1"/>
  <c r="AC35" i="1"/>
  <c r="AB38" i="1"/>
  <c r="AE25" i="1"/>
  <c r="AD26" i="1"/>
  <c r="AD27" i="1"/>
  <c r="AD31" i="1"/>
  <c r="AD32" i="1"/>
  <c r="AH38" i="3"/>
  <c r="D40" i="3"/>
  <c r="R6" i="3"/>
  <c r="R5" i="3"/>
  <c r="AC38" i="1"/>
  <c r="AD33" i="1"/>
  <c r="AD35" i="1"/>
  <c r="AF25" i="1"/>
  <c r="AE26" i="1"/>
  <c r="AE27" i="1"/>
  <c r="AE31" i="1"/>
  <c r="AE32" i="1"/>
  <c r="AD38" i="1"/>
  <c r="AE33" i="1"/>
  <c r="AE35" i="1"/>
  <c r="AF26" i="1"/>
  <c r="AG25" i="1"/>
  <c r="AF27" i="1"/>
  <c r="AF31" i="1"/>
  <c r="AF32" i="1"/>
  <c r="AE38" i="1"/>
  <c r="AG26" i="1"/>
  <c r="AG27" i="1"/>
  <c r="AG31" i="1"/>
  <c r="AG32" i="1"/>
  <c r="AH25" i="1"/>
  <c r="AF33" i="1"/>
  <c r="AF35" i="1"/>
  <c r="AG33" i="1"/>
  <c r="AG35" i="1"/>
  <c r="AF38" i="1"/>
  <c r="AH26" i="1"/>
  <c r="AH27" i="1"/>
  <c r="AH31" i="1"/>
  <c r="AH32" i="1"/>
  <c r="AG38" i="1"/>
  <c r="AH33" i="1"/>
  <c r="AH35" i="1"/>
  <c r="AH38" i="1"/>
  <c r="R5" i="1"/>
  <c r="D40" i="1"/>
  <c r="R6" i="1"/>
</calcChain>
</file>

<file path=xl/sharedStrings.xml><?xml version="1.0" encoding="utf-8"?>
<sst xmlns="http://schemas.openxmlformats.org/spreadsheetml/2006/main" count="160" uniqueCount="60">
  <si>
    <t>Car Price</t>
  </si>
  <si>
    <t>INR</t>
  </si>
  <si>
    <t>Unit</t>
  </si>
  <si>
    <t>Item</t>
  </si>
  <si>
    <t>Amount</t>
  </si>
  <si>
    <t>Loan</t>
  </si>
  <si>
    <t>Insurance</t>
  </si>
  <si>
    <t>%</t>
  </si>
  <si>
    <t>Annual road tax (renewal)</t>
  </si>
  <si>
    <t>Upfront registration, etc. costs</t>
  </si>
  <si>
    <t>Life</t>
  </si>
  <si>
    <t>months</t>
  </si>
  <si>
    <t>Interest Rate</t>
  </si>
  <si>
    <t>CAR PURCHASE</t>
  </si>
  <si>
    <t>CAR RUNNING</t>
  </si>
  <si>
    <t>Blended hourly price</t>
  </si>
  <si>
    <t>INR/hr</t>
  </si>
  <si>
    <t>hr</t>
  </si>
  <si>
    <t>INR/month</t>
  </si>
  <si>
    <t>VAT rate</t>
  </si>
  <si>
    <t>Zoomcar cut</t>
  </si>
  <si>
    <t>Tenor</t>
  </si>
  <si>
    <t>Mileage</t>
  </si>
  <si>
    <t>km</t>
  </si>
  <si>
    <t>km/l</t>
  </si>
  <si>
    <t>INR/l</t>
  </si>
  <si>
    <t>CALCULATION</t>
  </si>
  <si>
    <t>VAT</t>
  </si>
  <si>
    <t>Gross Revenue</t>
  </si>
  <si>
    <t>EMI</t>
  </si>
  <si>
    <t>Residual Value</t>
  </si>
  <si>
    <t>Total Cash Flow</t>
  </si>
  <si>
    <t>IRR</t>
  </si>
  <si>
    <t>Associate Returns</t>
  </si>
  <si>
    <t>Hours run by customers per month</t>
  </si>
  <si>
    <t>Kms run by customers per month</t>
  </si>
  <si>
    <t>Fuel price</t>
  </si>
  <si>
    <t>INR/km</t>
  </si>
  <si>
    <t>ITEM</t>
  </si>
  <si>
    <t>Selling price of car (end of life)</t>
  </si>
  <si>
    <t>Servicing &amp; Maintenance cost</t>
  </si>
  <si>
    <t>In-car devices service charge</t>
  </si>
  <si>
    <t>Fuel Cost</t>
  </si>
  <si>
    <t>Servicing &amp; Maintenance Cost</t>
  </si>
  <si>
    <t>In-car Device Monthly Charge</t>
  </si>
  <si>
    <t>Loan Foreclosure</t>
  </si>
  <si>
    <t>ASSUMPTIONS</t>
  </si>
  <si>
    <t>RETURNS</t>
  </si>
  <si>
    <t>Upfront Investment</t>
  </si>
  <si>
    <t>Total Cashflow</t>
  </si>
  <si>
    <t>IRR (Rate of Return)</t>
  </si>
  <si>
    <t>Registration Costs</t>
  </si>
  <si>
    <t>Loan Received</t>
  </si>
  <si>
    <t>Zoomcar Cut</t>
  </si>
  <si>
    <t>Revenue After Zoomcar Cut</t>
  </si>
  <si>
    <t>% of price</t>
  </si>
  <si>
    <t>Revenue Less Deductions</t>
  </si>
  <si>
    <t>Receivable after EMI</t>
  </si>
  <si>
    <t>Amount Receivable</t>
  </si>
  <si>
    <t>Minimum guarantee (% of car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</si>
</sst>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_(* #,##0_);_(* \(#,##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Border="1"/>
    <xf numFmtId="43" fontId="2" fillId="0" borderId="0" xfId="0" applyNumberFormat="1" applyFont="1"/>
    <xf numFmtId="9" fontId="6" fillId="0" borderId="0" xfId="2" applyFont="1"/>
    <xf numFmtId="167" fontId="5" fillId="0" borderId="0" xfId="1" applyNumberFormat="1" applyFont="1"/>
    <xf numFmtId="0" fontId="3" fillId="0" borderId="0" xfId="0" applyFont="1"/>
    <xf numFmtId="165" fontId="2" fillId="0" borderId="0" xfId="1" applyNumberFormat="1" applyFont="1"/>
    <xf numFmtId="15" fontId="2" fillId="0" borderId="0" xfId="0" applyNumberFormat="1" applyFont="1"/>
    <xf numFmtId="41" fontId="2" fillId="0" borderId="0" xfId="0" applyNumberFormat="1" applyFont="1"/>
    <xf numFmtId="41" fontId="2" fillId="0" borderId="0" xfId="1" applyNumberFormat="1" applyFont="1"/>
    <xf numFmtId="0" fontId="2" fillId="0" borderId="1" xfId="0" applyFont="1" applyBorder="1"/>
    <xf numFmtId="41" fontId="2" fillId="0" borderId="1" xfId="1" applyNumberFormat="1" applyFont="1" applyBorder="1"/>
    <xf numFmtId="0" fontId="2" fillId="0" borderId="0" xfId="0" applyFont="1" applyFill="1"/>
    <xf numFmtId="41" fontId="2" fillId="0" borderId="0" xfId="1" applyNumberFormat="1" applyFont="1" applyFill="1"/>
    <xf numFmtId="165" fontId="2" fillId="0" borderId="0" xfId="1" applyNumberFormat="1" applyFont="1" applyFill="1"/>
    <xf numFmtId="41" fontId="3" fillId="0" borderId="0" xfId="1" applyNumberFormat="1" applyFont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4" fillId="2" borderId="5" xfId="0" applyFont="1" applyFill="1" applyBorder="1"/>
    <xf numFmtId="0" fontId="2" fillId="2" borderId="5" xfId="0" applyFont="1" applyFill="1" applyBorder="1"/>
    <xf numFmtId="165" fontId="2" fillId="2" borderId="6" xfId="1" applyNumberFormat="1" applyFont="1" applyFill="1" applyBorder="1"/>
    <xf numFmtId="9" fontId="2" fillId="2" borderId="6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166" fontId="2" fillId="2" borderId="6" xfId="0" applyNumberFormat="1" applyFont="1" applyFill="1" applyBorder="1"/>
    <xf numFmtId="164" fontId="2" fillId="2" borderId="6" xfId="1" applyNumberFormat="1" applyFont="1" applyFill="1" applyBorder="1"/>
    <xf numFmtId="168" fontId="2" fillId="2" borderId="6" xfId="0" applyNumberFormat="1" applyFont="1" applyFill="1" applyBorder="1"/>
    <xf numFmtId="165" fontId="2" fillId="2" borderId="9" xfId="1" applyNumberFormat="1" applyFont="1" applyFill="1" applyBorder="1"/>
    <xf numFmtId="41" fontId="2" fillId="2" borderId="6" xfId="0" applyNumberFormat="1" applyFont="1" applyFill="1" applyBorder="1"/>
    <xf numFmtId="43" fontId="2" fillId="2" borderId="5" xfId="0" applyNumberFormat="1" applyFont="1" applyFill="1" applyBorder="1"/>
    <xf numFmtId="41" fontId="2" fillId="2" borderId="5" xfId="0" applyNumberFormat="1" applyFont="1" applyFill="1" applyBorder="1"/>
    <xf numFmtId="0" fontId="2" fillId="2" borderId="9" xfId="0" applyFont="1" applyFill="1" applyBorder="1"/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3" fillId="4" borderId="0" xfId="0" applyFont="1" applyFill="1"/>
    <xf numFmtId="0" fontId="3" fillId="4" borderId="10" xfId="0" applyFont="1" applyFill="1" applyBorder="1"/>
    <xf numFmtId="41" fontId="3" fillId="4" borderId="10" xfId="1" applyNumberFormat="1" applyFont="1" applyFill="1" applyBorder="1"/>
    <xf numFmtId="41" fontId="3" fillId="4" borderId="0" xfId="1" applyNumberFormat="1" applyFont="1" applyFill="1"/>
    <xf numFmtId="0" fontId="3" fillId="4" borderId="1" xfId="0" applyFont="1" applyFill="1" applyBorder="1"/>
    <xf numFmtId="41" fontId="3" fillId="4" borderId="1" xfId="1" applyNumberFormat="1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9" fontId="3" fillId="4" borderId="13" xfId="2" applyFont="1" applyFill="1" applyBorder="1"/>
    <xf numFmtId="166" fontId="2" fillId="2" borderId="6" xfId="2" applyNumberFormat="1" applyFont="1" applyFill="1" applyBorder="1"/>
    <xf numFmtId="165" fontId="7" fillId="2" borderId="6" xfId="1" applyNumberFormat="1" applyFont="1" applyFill="1" applyBorder="1"/>
    <xf numFmtId="9" fontId="2" fillId="2" borderId="6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tabSelected="1" workbookViewId="0">
      <selection activeCell="B26" sqref="B26"/>
    </sheetView>
  </sheetViews>
  <sheetFormatPr baseColWidth="10" defaultColWidth="8.83203125" defaultRowHeight="14" x14ac:dyDescent="0.2"/>
  <cols>
    <col min="1" max="1" width="2.6640625" style="1" customWidth="1"/>
    <col min="2" max="34" width="9.33203125" style="1" customWidth="1"/>
    <col min="35" max="16384" width="8.83203125" style="1"/>
  </cols>
  <sheetData>
    <row r="1" spans="2:18" ht="15" thickBot="1" x14ac:dyDescent="0.25"/>
    <row r="2" spans="2:18" x14ac:dyDescent="0.2">
      <c r="B2" s="17" t="s">
        <v>46</v>
      </c>
      <c r="C2" s="18"/>
      <c r="D2" s="18"/>
      <c r="E2" s="18"/>
      <c r="F2" s="19"/>
      <c r="H2" s="17" t="s">
        <v>46</v>
      </c>
      <c r="I2" s="18"/>
      <c r="J2" s="18"/>
      <c r="K2" s="18"/>
      <c r="L2" s="19"/>
      <c r="N2" s="17" t="s">
        <v>47</v>
      </c>
      <c r="O2" s="18"/>
      <c r="P2" s="18"/>
      <c r="Q2" s="18"/>
      <c r="R2" s="19"/>
    </row>
    <row r="3" spans="2:18" x14ac:dyDescent="0.2">
      <c r="B3" s="20" t="s">
        <v>3</v>
      </c>
      <c r="C3" s="21"/>
      <c r="D3" s="21"/>
      <c r="E3" s="22" t="s">
        <v>2</v>
      </c>
      <c r="F3" s="23" t="s">
        <v>4</v>
      </c>
      <c r="H3" s="20" t="s">
        <v>3</v>
      </c>
      <c r="I3" s="21"/>
      <c r="J3" s="21"/>
      <c r="K3" s="22" t="s">
        <v>2</v>
      </c>
      <c r="L3" s="23" t="s">
        <v>4</v>
      </c>
      <c r="N3" s="20" t="s">
        <v>3</v>
      </c>
      <c r="O3" s="21"/>
      <c r="P3" s="21"/>
      <c r="Q3" s="22" t="s">
        <v>2</v>
      </c>
      <c r="R3" s="23" t="s">
        <v>4</v>
      </c>
    </row>
    <row r="4" spans="2:18" x14ac:dyDescent="0.2">
      <c r="B4" s="24" t="s">
        <v>13</v>
      </c>
      <c r="C4" s="21"/>
      <c r="D4" s="21"/>
      <c r="E4" s="22"/>
      <c r="F4" s="23"/>
      <c r="H4" s="24" t="s">
        <v>14</v>
      </c>
      <c r="I4" s="21"/>
      <c r="J4" s="21"/>
      <c r="K4" s="21"/>
      <c r="L4" s="30"/>
      <c r="N4" s="25" t="s">
        <v>48</v>
      </c>
      <c r="O4" s="21"/>
      <c r="P4" s="21"/>
      <c r="Q4" s="21" t="s">
        <v>1</v>
      </c>
      <c r="R4" s="35">
        <f>D38</f>
        <v>-90636</v>
      </c>
    </row>
    <row r="5" spans="2:18" x14ac:dyDescent="0.2">
      <c r="B5" s="25" t="s">
        <v>0</v>
      </c>
      <c r="C5" s="21"/>
      <c r="D5" s="21"/>
      <c r="E5" s="21" t="s">
        <v>1</v>
      </c>
      <c r="F5" s="53">
        <v>515000</v>
      </c>
      <c r="H5" s="25" t="s">
        <v>15</v>
      </c>
      <c r="I5" s="21"/>
      <c r="J5" s="21"/>
      <c r="K5" s="21" t="s">
        <v>16</v>
      </c>
      <c r="L5" s="26">
        <v>120</v>
      </c>
      <c r="N5" s="25" t="s">
        <v>49</v>
      </c>
      <c r="O5" s="21"/>
      <c r="P5" s="21"/>
      <c r="Q5" s="21" t="s">
        <v>1</v>
      </c>
      <c r="R5" s="35">
        <f>SUM(E38:AH38)</f>
        <v>171101.70259123555</v>
      </c>
    </row>
    <row r="6" spans="2:18" x14ac:dyDescent="0.2">
      <c r="B6" s="25" t="s">
        <v>5</v>
      </c>
      <c r="C6" s="21"/>
      <c r="D6" s="21"/>
      <c r="E6" s="21" t="s">
        <v>7</v>
      </c>
      <c r="F6" s="27">
        <v>0.9</v>
      </c>
      <c r="H6" s="25" t="s">
        <v>19</v>
      </c>
      <c r="I6" s="21"/>
      <c r="J6" s="21"/>
      <c r="K6" s="21" t="s">
        <v>7</v>
      </c>
      <c r="L6" s="31">
        <v>0.14499999999999999</v>
      </c>
      <c r="N6" s="25" t="s">
        <v>50</v>
      </c>
      <c r="O6" s="21"/>
      <c r="P6" s="21"/>
      <c r="Q6" s="21" t="s">
        <v>7</v>
      </c>
      <c r="R6" s="27">
        <f>D40</f>
        <v>0.77809795141220084</v>
      </c>
    </row>
    <row r="7" spans="2:18" x14ac:dyDescent="0.2">
      <c r="B7" s="25" t="s">
        <v>21</v>
      </c>
      <c r="C7" s="21"/>
      <c r="D7" s="21"/>
      <c r="E7" s="21" t="s">
        <v>11</v>
      </c>
      <c r="F7" s="26">
        <v>48</v>
      </c>
      <c r="H7" s="25" t="s">
        <v>20</v>
      </c>
      <c r="I7" s="21"/>
      <c r="J7" s="21"/>
      <c r="K7" s="21" t="s">
        <v>7</v>
      </c>
      <c r="L7" s="27">
        <v>0.3</v>
      </c>
      <c r="N7" s="25"/>
      <c r="O7" s="21"/>
      <c r="P7" s="21"/>
      <c r="Q7" s="21"/>
      <c r="R7" s="30"/>
    </row>
    <row r="8" spans="2:18" x14ac:dyDescent="0.2">
      <c r="B8" s="25" t="s">
        <v>12</v>
      </c>
      <c r="C8" s="21"/>
      <c r="D8" s="21"/>
      <c r="E8" s="21" t="s">
        <v>7</v>
      </c>
      <c r="F8" s="27">
        <v>0.12</v>
      </c>
      <c r="H8" s="25" t="s">
        <v>22</v>
      </c>
      <c r="I8" s="21"/>
      <c r="J8" s="21"/>
      <c r="K8" s="21" t="s">
        <v>24</v>
      </c>
      <c r="L8" s="26">
        <v>16</v>
      </c>
      <c r="N8" s="25"/>
      <c r="O8" s="21"/>
      <c r="P8" s="21"/>
      <c r="Q8" s="21"/>
      <c r="R8" s="35"/>
    </row>
    <row r="9" spans="2:18" x14ac:dyDescent="0.2">
      <c r="B9" s="25" t="s">
        <v>6</v>
      </c>
      <c r="C9" s="21"/>
      <c r="D9" s="21"/>
      <c r="E9" s="21" t="s">
        <v>55</v>
      </c>
      <c r="F9" s="27">
        <v>7.0000000000000007E-2</v>
      </c>
      <c r="H9" s="25" t="s">
        <v>36</v>
      </c>
      <c r="I9" s="21"/>
      <c r="J9" s="21"/>
      <c r="K9" s="21" t="s">
        <v>25</v>
      </c>
      <c r="L9" s="26">
        <v>50</v>
      </c>
      <c r="N9" s="25"/>
      <c r="O9" s="21"/>
      <c r="P9" s="21"/>
      <c r="Q9" s="21"/>
      <c r="R9" s="30"/>
    </row>
    <row r="10" spans="2:18" x14ac:dyDescent="0.2">
      <c r="B10" s="25" t="s">
        <v>9</v>
      </c>
      <c r="C10" s="21"/>
      <c r="D10" s="21"/>
      <c r="E10" s="21" t="s">
        <v>1</v>
      </c>
      <c r="F10" s="26">
        <f>850+500+1736</f>
        <v>3086</v>
      </c>
      <c r="H10" s="25" t="s">
        <v>40</v>
      </c>
      <c r="I10" s="21"/>
      <c r="J10" s="21"/>
      <c r="K10" s="21" t="s">
        <v>37</v>
      </c>
      <c r="L10" s="32">
        <v>0.8</v>
      </c>
      <c r="M10" s="3"/>
      <c r="N10" s="36"/>
      <c r="O10" s="21"/>
      <c r="P10" s="21"/>
      <c r="Q10" s="21"/>
      <c r="R10" s="30"/>
    </row>
    <row r="11" spans="2:18" x14ac:dyDescent="0.2">
      <c r="B11" s="25" t="s">
        <v>8</v>
      </c>
      <c r="C11" s="21"/>
      <c r="D11" s="21"/>
      <c r="E11" s="21" t="s">
        <v>1</v>
      </c>
      <c r="F11" s="26">
        <f>500+1736</f>
        <v>2236</v>
      </c>
      <c r="H11" s="25" t="s">
        <v>34</v>
      </c>
      <c r="I11" s="21"/>
      <c r="J11" s="21"/>
      <c r="K11" s="21" t="s">
        <v>17</v>
      </c>
      <c r="L11" s="26">
        <v>475</v>
      </c>
      <c r="M11" s="4"/>
      <c r="N11" s="37"/>
      <c r="O11" s="21"/>
      <c r="P11" s="21"/>
      <c r="Q11" s="21"/>
      <c r="R11" s="30"/>
    </row>
    <row r="12" spans="2:18" x14ac:dyDescent="0.2">
      <c r="B12" s="25" t="s">
        <v>10</v>
      </c>
      <c r="C12" s="21"/>
      <c r="D12" s="21"/>
      <c r="E12" s="21" t="s">
        <v>11</v>
      </c>
      <c r="F12" s="26">
        <v>30</v>
      </c>
      <c r="H12" s="25" t="s">
        <v>35</v>
      </c>
      <c r="I12" s="21"/>
      <c r="J12" s="21"/>
      <c r="K12" s="21" t="s">
        <v>23</v>
      </c>
      <c r="L12" s="33">
        <f>L11*9</f>
        <v>4275</v>
      </c>
      <c r="M12" s="5"/>
      <c r="N12" s="25"/>
      <c r="O12" s="21"/>
      <c r="P12" s="21"/>
      <c r="Q12" s="21"/>
      <c r="R12" s="30"/>
    </row>
    <row r="13" spans="2:18" x14ac:dyDescent="0.2">
      <c r="B13" s="25" t="s">
        <v>39</v>
      </c>
      <c r="C13" s="21"/>
      <c r="D13" s="21"/>
      <c r="E13" s="21" t="s">
        <v>55</v>
      </c>
      <c r="F13" s="27">
        <v>0.4</v>
      </c>
      <c r="H13" s="25" t="s">
        <v>41</v>
      </c>
      <c r="I13" s="21"/>
      <c r="J13" s="21"/>
      <c r="K13" s="21" t="s">
        <v>18</v>
      </c>
      <c r="L13" s="26">
        <f>(599)*1.145</f>
        <v>685.85500000000002</v>
      </c>
      <c r="N13" s="25"/>
      <c r="O13" s="21"/>
      <c r="P13" s="21"/>
      <c r="Q13" s="21"/>
      <c r="R13" s="30"/>
    </row>
    <row r="14" spans="2:18" x14ac:dyDescent="0.2">
      <c r="B14" s="25"/>
      <c r="C14" s="21"/>
      <c r="D14" s="21"/>
      <c r="E14" s="21"/>
      <c r="F14" s="54"/>
      <c r="H14" s="25" t="s">
        <v>59</v>
      </c>
      <c r="I14" s="21"/>
      <c r="J14" s="21"/>
      <c r="K14" s="21" t="s">
        <v>7</v>
      </c>
      <c r="L14" s="52">
        <v>0.03</v>
      </c>
      <c r="N14" s="25"/>
      <c r="O14" s="21"/>
      <c r="P14" s="21"/>
      <c r="Q14" s="21"/>
      <c r="R14" s="30"/>
    </row>
    <row r="15" spans="2:18" ht="15" thickBot="1" x14ac:dyDescent="0.25">
      <c r="B15" s="28"/>
      <c r="C15" s="29"/>
      <c r="D15" s="29"/>
      <c r="E15" s="29"/>
      <c r="F15" s="38"/>
      <c r="H15" s="28"/>
      <c r="I15" s="29"/>
      <c r="J15" s="29"/>
      <c r="K15" s="29"/>
      <c r="L15" s="34"/>
      <c r="N15" s="28"/>
      <c r="O15" s="29"/>
      <c r="P15" s="29"/>
      <c r="Q15" s="29"/>
      <c r="R15" s="38"/>
    </row>
    <row r="17" spans="1:34" x14ac:dyDescent="0.2">
      <c r="B17" s="39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x14ac:dyDescent="0.2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">
      <c r="B19" s="6" t="s">
        <v>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x14ac:dyDescent="0.2">
      <c r="A20" s="1"/>
      <c r="B20" s="41" t="s">
        <v>38</v>
      </c>
      <c r="C20" s="41"/>
      <c r="D20" s="42">
        <v>42369</v>
      </c>
      <c r="E20" s="42">
        <v>42400</v>
      </c>
      <c r="F20" s="42">
        <v>42429</v>
      </c>
      <c r="G20" s="42">
        <v>42460</v>
      </c>
      <c r="H20" s="42">
        <v>42490</v>
      </c>
      <c r="I20" s="42">
        <v>42521</v>
      </c>
      <c r="J20" s="42">
        <v>42551</v>
      </c>
      <c r="K20" s="42">
        <v>42582</v>
      </c>
      <c r="L20" s="42">
        <v>42613</v>
      </c>
      <c r="M20" s="42">
        <v>42643</v>
      </c>
      <c r="N20" s="42">
        <v>42674</v>
      </c>
      <c r="O20" s="42">
        <v>42704</v>
      </c>
      <c r="P20" s="42">
        <v>42735</v>
      </c>
      <c r="Q20" s="42">
        <v>42766</v>
      </c>
      <c r="R20" s="42">
        <v>42794</v>
      </c>
      <c r="S20" s="42">
        <v>42825</v>
      </c>
      <c r="T20" s="42">
        <v>42855</v>
      </c>
      <c r="U20" s="42">
        <v>42886</v>
      </c>
      <c r="V20" s="42">
        <v>42916</v>
      </c>
      <c r="W20" s="42">
        <v>42947</v>
      </c>
      <c r="X20" s="42">
        <v>42978</v>
      </c>
      <c r="Y20" s="42">
        <v>43008</v>
      </c>
      <c r="Z20" s="42">
        <v>43039</v>
      </c>
      <c r="AA20" s="42">
        <v>43069</v>
      </c>
      <c r="AB20" s="42">
        <v>43100</v>
      </c>
      <c r="AC20" s="42">
        <v>43131</v>
      </c>
      <c r="AD20" s="42">
        <v>43159</v>
      </c>
      <c r="AE20" s="42">
        <v>43190</v>
      </c>
      <c r="AF20" s="42">
        <v>43220</v>
      </c>
      <c r="AG20" s="42">
        <v>43251</v>
      </c>
      <c r="AH20" s="42">
        <v>43281</v>
      </c>
    </row>
    <row r="21" spans="1:34" x14ac:dyDescent="0.2">
      <c r="B21" s="1" t="s">
        <v>0</v>
      </c>
      <c r="D21" s="9">
        <f>-F5</f>
        <v>-515000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x14ac:dyDescent="0.2">
      <c r="A22" s="6"/>
      <c r="B22" s="1" t="s">
        <v>51</v>
      </c>
      <c r="D22" s="9">
        <f>-F10</f>
        <v>-3086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>-$F$11</f>
        <v>-2236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f>-$F$11</f>
        <v>-2236</v>
      </c>
      <c r="AC22" s="9"/>
      <c r="AD22" s="9"/>
      <c r="AE22" s="9"/>
      <c r="AF22" s="9"/>
      <c r="AG22" s="9"/>
      <c r="AH22" s="9"/>
    </row>
    <row r="23" spans="1:34" x14ac:dyDescent="0.2">
      <c r="B23" s="1" t="s">
        <v>6</v>
      </c>
      <c r="D23" s="9">
        <f>-F5*F9</f>
        <v>-36050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>D23*0.8</f>
        <v>-28840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f>P23*0.8</f>
        <v>-23072</v>
      </c>
      <c r="AC23" s="9"/>
      <c r="AD23" s="9"/>
      <c r="AE23" s="9"/>
      <c r="AF23" s="9"/>
      <c r="AG23" s="9"/>
      <c r="AH23" s="9"/>
    </row>
    <row r="24" spans="1:34" x14ac:dyDescent="0.2">
      <c r="B24" s="1" t="s">
        <v>52</v>
      </c>
      <c r="D24" s="9">
        <f>F6*F5</f>
        <v>463500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7" customFormat="1" x14ac:dyDescent="0.2">
      <c r="A25" s="1"/>
      <c r="B25" s="43" t="s">
        <v>28</v>
      </c>
      <c r="C25" s="43"/>
      <c r="D25" s="46"/>
      <c r="E25" s="46">
        <f>L5*L11</f>
        <v>57000</v>
      </c>
      <c r="F25" s="46">
        <f>E25</f>
        <v>57000</v>
      </c>
      <c r="G25" s="46">
        <f t="shared" ref="G25:AH25" si="0">F25</f>
        <v>57000</v>
      </c>
      <c r="H25" s="46">
        <f t="shared" si="0"/>
        <v>57000</v>
      </c>
      <c r="I25" s="46">
        <f t="shared" si="0"/>
        <v>57000</v>
      </c>
      <c r="J25" s="46">
        <f t="shared" si="0"/>
        <v>57000</v>
      </c>
      <c r="K25" s="46">
        <f t="shared" si="0"/>
        <v>57000</v>
      </c>
      <c r="L25" s="46">
        <f t="shared" si="0"/>
        <v>57000</v>
      </c>
      <c r="M25" s="46">
        <f t="shared" si="0"/>
        <v>57000</v>
      </c>
      <c r="N25" s="46">
        <f t="shared" si="0"/>
        <v>57000</v>
      </c>
      <c r="O25" s="46">
        <f t="shared" si="0"/>
        <v>57000</v>
      </c>
      <c r="P25" s="46">
        <f t="shared" si="0"/>
        <v>57000</v>
      </c>
      <c r="Q25" s="46">
        <f t="shared" si="0"/>
        <v>57000</v>
      </c>
      <c r="R25" s="46">
        <f t="shared" si="0"/>
        <v>57000</v>
      </c>
      <c r="S25" s="46">
        <f t="shared" si="0"/>
        <v>57000</v>
      </c>
      <c r="T25" s="46">
        <f t="shared" si="0"/>
        <v>57000</v>
      </c>
      <c r="U25" s="46">
        <f t="shared" si="0"/>
        <v>57000</v>
      </c>
      <c r="V25" s="46">
        <f t="shared" si="0"/>
        <v>57000</v>
      </c>
      <c r="W25" s="46">
        <f t="shared" si="0"/>
        <v>57000</v>
      </c>
      <c r="X25" s="46">
        <f t="shared" si="0"/>
        <v>57000</v>
      </c>
      <c r="Y25" s="46">
        <f t="shared" si="0"/>
        <v>57000</v>
      </c>
      <c r="Z25" s="46">
        <f t="shared" si="0"/>
        <v>57000</v>
      </c>
      <c r="AA25" s="46">
        <f t="shared" si="0"/>
        <v>57000</v>
      </c>
      <c r="AB25" s="46">
        <f t="shared" si="0"/>
        <v>57000</v>
      </c>
      <c r="AC25" s="46">
        <f t="shared" si="0"/>
        <v>57000</v>
      </c>
      <c r="AD25" s="46">
        <f t="shared" si="0"/>
        <v>57000</v>
      </c>
      <c r="AE25" s="46">
        <f t="shared" si="0"/>
        <v>57000</v>
      </c>
      <c r="AF25" s="46">
        <f t="shared" si="0"/>
        <v>57000</v>
      </c>
      <c r="AG25" s="46">
        <f t="shared" si="0"/>
        <v>57000</v>
      </c>
      <c r="AH25" s="46">
        <f t="shared" si="0"/>
        <v>57000</v>
      </c>
    </row>
    <row r="26" spans="1:34" s="7" customFormat="1" x14ac:dyDescent="0.2">
      <c r="A26" s="1"/>
      <c r="B26" s="1" t="s">
        <v>53</v>
      </c>
      <c r="C26" s="1"/>
      <c r="D26" s="10"/>
      <c r="E26" s="10">
        <f t="shared" ref="E26:AH26" si="1">-E25*$L$7</f>
        <v>-17100</v>
      </c>
      <c r="F26" s="10">
        <f t="shared" si="1"/>
        <v>-17100</v>
      </c>
      <c r="G26" s="10">
        <f t="shared" si="1"/>
        <v>-17100</v>
      </c>
      <c r="H26" s="10">
        <f t="shared" si="1"/>
        <v>-17100</v>
      </c>
      <c r="I26" s="10">
        <f t="shared" si="1"/>
        <v>-17100</v>
      </c>
      <c r="J26" s="10">
        <f t="shared" si="1"/>
        <v>-17100</v>
      </c>
      <c r="K26" s="10">
        <f t="shared" si="1"/>
        <v>-17100</v>
      </c>
      <c r="L26" s="10">
        <f t="shared" si="1"/>
        <v>-17100</v>
      </c>
      <c r="M26" s="10">
        <f t="shared" si="1"/>
        <v>-17100</v>
      </c>
      <c r="N26" s="10">
        <f t="shared" si="1"/>
        <v>-17100</v>
      </c>
      <c r="O26" s="10">
        <f t="shared" si="1"/>
        <v>-17100</v>
      </c>
      <c r="P26" s="10">
        <f t="shared" si="1"/>
        <v>-17100</v>
      </c>
      <c r="Q26" s="10">
        <f t="shared" si="1"/>
        <v>-17100</v>
      </c>
      <c r="R26" s="10">
        <f t="shared" si="1"/>
        <v>-17100</v>
      </c>
      <c r="S26" s="10">
        <f t="shared" si="1"/>
        <v>-17100</v>
      </c>
      <c r="T26" s="10">
        <f t="shared" si="1"/>
        <v>-17100</v>
      </c>
      <c r="U26" s="10">
        <f t="shared" si="1"/>
        <v>-17100</v>
      </c>
      <c r="V26" s="10">
        <f t="shared" si="1"/>
        <v>-17100</v>
      </c>
      <c r="W26" s="10">
        <f t="shared" si="1"/>
        <v>-17100</v>
      </c>
      <c r="X26" s="10">
        <f t="shared" si="1"/>
        <v>-17100</v>
      </c>
      <c r="Y26" s="10">
        <f t="shared" si="1"/>
        <v>-17100</v>
      </c>
      <c r="Z26" s="10">
        <f t="shared" si="1"/>
        <v>-17100</v>
      </c>
      <c r="AA26" s="10">
        <f t="shared" si="1"/>
        <v>-17100</v>
      </c>
      <c r="AB26" s="10">
        <f t="shared" si="1"/>
        <v>-17100</v>
      </c>
      <c r="AC26" s="10">
        <f t="shared" si="1"/>
        <v>-17100</v>
      </c>
      <c r="AD26" s="10">
        <f t="shared" si="1"/>
        <v>-17100</v>
      </c>
      <c r="AE26" s="10">
        <f t="shared" si="1"/>
        <v>-17100</v>
      </c>
      <c r="AF26" s="10">
        <f t="shared" si="1"/>
        <v>-17100</v>
      </c>
      <c r="AG26" s="10">
        <f t="shared" si="1"/>
        <v>-17100</v>
      </c>
      <c r="AH26" s="10">
        <f t="shared" si="1"/>
        <v>-17100</v>
      </c>
    </row>
    <row r="27" spans="1:34" s="7" customFormat="1" x14ac:dyDescent="0.2">
      <c r="B27" s="11" t="s">
        <v>54</v>
      </c>
      <c r="C27" s="11"/>
      <c r="D27" s="12"/>
      <c r="E27" s="12">
        <f>SUM(E25:E26)</f>
        <v>39900</v>
      </c>
      <c r="F27" s="12">
        <f t="shared" ref="F27:AH27" si="2">SUM(F25:F26)</f>
        <v>39900</v>
      </c>
      <c r="G27" s="12">
        <f t="shared" si="2"/>
        <v>39900</v>
      </c>
      <c r="H27" s="12">
        <f t="shared" si="2"/>
        <v>39900</v>
      </c>
      <c r="I27" s="12">
        <f t="shared" si="2"/>
        <v>39900</v>
      </c>
      <c r="J27" s="12">
        <f t="shared" si="2"/>
        <v>39900</v>
      </c>
      <c r="K27" s="12">
        <f t="shared" si="2"/>
        <v>39900</v>
      </c>
      <c r="L27" s="12">
        <f t="shared" si="2"/>
        <v>39900</v>
      </c>
      <c r="M27" s="12">
        <f t="shared" si="2"/>
        <v>39900</v>
      </c>
      <c r="N27" s="12">
        <f t="shared" si="2"/>
        <v>39900</v>
      </c>
      <c r="O27" s="12">
        <f t="shared" si="2"/>
        <v>39900</v>
      </c>
      <c r="P27" s="12">
        <f t="shared" si="2"/>
        <v>39900</v>
      </c>
      <c r="Q27" s="12">
        <f t="shared" si="2"/>
        <v>39900</v>
      </c>
      <c r="R27" s="12">
        <f t="shared" si="2"/>
        <v>39900</v>
      </c>
      <c r="S27" s="12">
        <f t="shared" si="2"/>
        <v>39900</v>
      </c>
      <c r="T27" s="12">
        <f t="shared" si="2"/>
        <v>39900</v>
      </c>
      <c r="U27" s="12">
        <f t="shared" si="2"/>
        <v>39900</v>
      </c>
      <c r="V27" s="12">
        <f t="shared" si="2"/>
        <v>39900</v>
      </c>
      <c r="W27" s="12">
        <f t="shared" si="2"/>
        <v>39900</v>
      </c>
      <c r="X27" s="12">
        <f t="shared" si="2"/>
        <v>39900</v>
      </c>
      <c r="Y27" s="12">
        <f t="shared" si="2"/>
        <v>39900</v>
      </c>
      <c r="Z27" s="12">
        <f t="shared" si="2"/>
        <v>39900</v>
      </c>
      <c r="AA27" s="12">
        <f t="shared" si="2"/>
        <v>39900</v>
      </c>
      <c r="AB27" s="12">
        <f t="shared" si="2"/>
        <v>39900</v>
      </c>
      <c r="AC27" s="12">
        <f t="shared" si="2"/>
        <v>39900</v>
      </c>
      <c r="AD27" s="12">
        <f t="shared" si="2"/>
        <v>39900</v>
      </c>
      <c r="AE27" s="12">
        <f t="shared" si="2"/>
        <v>39900</v>
      </c>
      <c r="AF27" s="12">
        <f t="shared" si="2"/>
        <v>39900</v>
      </c>
      <c r="AG27" s="12">
        <f t="shared" si="2"/>
        <v>39900</v>
      </c>
      <c r="AH27" s="12">
        <f t="shared" si="2"/>
        <v>39900</v>
      </c>
    </row>
    <row r="28" spans="1:34" s="15" customFormat="1" x14ac:dyDescent="0.2">
      <c r="A28" s="7"/>
      <c r="B28" s="13" t="s">
        <v>42</v>
      </c>
      <c r="C28" s="13"/>
      <c r="D28" s="14"/>
      <c r="E28" s="14">
        <f>-L12/L8*L9</f>
        <v>-13359.375</v>
      </c>
      <c r="F28" s="14">
        <f>E28</f>
        <v>-13359.375</v>
      </c>
      <c r="G28" s="14">
        <f t="shared" ref="G28:AH28" si="3">F28</f>
        <v>-13359.375</v>
      </c>
      <c r="H28" s="14">
        <f t="shared" si="3"/>
        <v>-13359.375</v>
      </c>
      <c r="I28" s="14">
        <f t="shared" si="3"/>
        <v>-13359.375</v>
      </c>
      <c r="J28" s="14">
        <f t="shared" si="3"/>
        <v>-13359.375</v>
      </c>
      <c r="K28" s="14">
        <f t="shared" si="3"/>
        <v>-13359.375</v>
      </c>
      <c r="L28" s="14">
        <f t="shared" si="3"/>
        <v>-13359.375</v>
      </c>
      <c r="M28" s="14">
        <f t="shared" si="3"/>
        <v>-13359.375</v>
      </c>
      <c r="N28" s="14">
        <f t="shared" si="3"/>
        <v>-13359.375</v>
      </c>
      <c r="O28" s="14">
        <f t="shared" si="3"/>
        <v>-13359.375</v>
      </c>
      <c r="P28" s="14">
        <f t="shared" si="3"/>
        <v>-13359.375</v>
      </c>
      <c r="Q28" s="14">
        <f t="shared" si="3"/>
        <v>-13359.375</v>
      </c>
      <c r="R28" s="14">
        <f t="shared" si="3"/>
        <v>-13359.375</v>
      </c>
      <c r="S28" s="14">
        <f t="shared" si="3"/>
        <v>-13359.375</v>
      </c>
      <c r="T28" s="14">
        <f t="shared" si="3"/>
        <v>-13359.375</v>
      </c>
      <c r="U28" s="14">
        <f t="shared" si="3"/>
        <v>-13359.375</v>
      </c>
      <c r="V28" s="14">
        <f t="shared" si="3"/>
        <v>-13359.375</v>
      </c>
      <c r="W28" s="14">
        <f t="shared" si="3"/>
        <v>-13359.375</v>
      </c>
      <c r="X28" s="14">
        <f t="shared" si="3"/>
        <v>-13359.375</v>
      </c>
      <c r="Y28" s="14">
        <f t="shared" si="3"/>
        <v>-13359.375</v>
      </c>
      <c r="Z28" s="14">
        <f t="shared" si="3"/>
        <v>-13359.375</v>
      </c>
      <c r="AA28" s="14">
        <f t="shared" si="3"/>
        <v>-13359.375</v>
      </c>
      <c r="AB28" s="14">
        <f t="shared" si="3"/>
        <v>-13359.375</v>
      </c>
      <c r="AC28" s="14">
        <f t="shared" si="3"/>
        <v>-13359.375</v>
      </c>
      <c r="AD28" s="14">
        <f t="shared" si="3"/>
        <v>-13359.375</v>
      </c>
      <c r="AE28" s="14">
        <f t="shared" si="3"/>
        <v>-13359.375</v>
      </c>
      <c r="AF28" s="14">
        <f t="shared" si="3"/>
        <v>-13359.375</v>
      </c>
      <c r="AG28" s="14">
        <f t="shared" si="3"/>
        <v>-13359.375</v>
      </c>
      <c r="AH28" s="14">
        <f t="shared" si="3"/>
        <v>-13359.375</v>
      </c>
    </row>
    <row r="29" spans="1:34" s="7" customFormat="1" x14ac:dyDescent="0.2">
      <c r="B29" s="1" t="s">
        <v>43</v>
      </c>
      <c r="C29" s="1"/>
      <c r="D29" s="10"/>
      <c r="E29" s="10">
        <f t="shared" ref="E29:AH29" si="4">-$L$10*$L$12</f>
        <v>-3420</v>
      </c>
      <c r="F29" s="10">
        <f t="shared" si="4"/>
        <v>-3420</v>
      </c>
      <c r="G29" s="10">
        <f t="shared" si="4"/>
        <v>-3420</v>
      </c>
      <c r="H29" s="10">
        <f t="shared" si="4"/>
        <v>-3420</v>
      </c>
      <c r="I29" s="10">
        <f t="shared" si="4"/>
        <v>-3420</v>
      </c>
      <c r="J29" s="10">
        <f t="shared" si="4"/>
        <v>-3420</v>
      </c>
      <c r="K29" s="10">
        <f t="shared" si="4"/>
        <v>-3420</v>
      </c>
      <c r="L29" s="10">
        <f t="shared" si="4"/>
        <v>-3420</v>
      </c>
      <c r="M29" s="10">
        <f t="shared" si="4"/>
        <v>-3420</v>
      </c>
      <c r="N29" s="10">
        <f t="shared" si="4"/>
        <v>-3420</v>
      </c>
      <c r="O29" s="10">
        <f t="shared" si="4"/>
        <v>-3420</v>
      </c>
      <c r="P29" s="10">
        <f t="shared" si="4"/>
        <v>-3420</v>
      </c>
      <c r="Q29" s="10">
        <f t="shared" si="4"/>
        <v>-3420</v>
      </c>
      <c r="R29" s="10">
        <f t="shared" si="4"/>
        <v>-3420</v>
      </c>
      <c r="S29" s="10">
        <f t="shared" si="4"/>
        <v>-3420</v>
      </c>
      <c r="T29" s="10">
        <f t="shared" si="4"/>
        <v>-3420</v>
      </c>
      <c r="U29" s="10">
        <f t="shared" si="4"/>
        <v>-3420</v>
      </c>
      <c r="V29" s="10">
        <f t="shared" si="4"/>
        <v>-3420</v>
      </c>
      <c r="W29" s="10">
        <f t="shared" si="4"/>
        <v>-3420</v>
      </c>
      <c r="X29" s="10">
        <f t="shared" si="4"/>
        <v>-3420</v>
      </c>
      <c r="Y29" s="10">
        <f t="shared" si="4"/>
        <v>-3420</v>
      </c>
      <c r="Z29" s="10">
        <f t="shared" si="4"/>
        <v>-3420</v>
      </c>
      <c r="AA29" s="10">
        <f t="shared" si="4"/>
        <v>-3420</v>
      </c>
      <c r="AB29" s="10">
        <f t="shared" si="4"/>
        <v>-3420</v>
      </c>
      <c r="AC29" s="10">
        <f t="shared" si="4"/>
        <v>-3420</v>
      </c>
      <c r="AD29" s="10">
        <f t="shared" si="4"/>
        <v>-3420</v>
      </c>
      <c r="AE29" s="10">
        <f t="shared" si="4"/>
        <v>-3420</v>
      </c>
      <c r="AF29" s="10">
        <f t="shared" si="4"/>
        <v>-3420</v>
      </c>
      <c r="AG29" s="10">
        <f t="shared" si="4"/>
        <v>-3420</v>
      </c>
      <c r="AH29" s="10">
        <f t="shared" si="4"/>
        <v>-3420</v>
      </c>
    </row>
    <row r="30" spans="1:34" s="7" customFormat="1" x14ac:dyDescent="0.2">
      <c r="A30" s="15"/>
      <c r="B30" s="1" t="s">
        <v>44</v>
      </c>
      <c r="C30" s="1"/>
      <c r="D30" s="10"/>
      <c r="E30" s="10">
        <f t="shared" ref="E30:AH30" si="5">-$L$13</f>
        <v>-685.85500000000002</v>
      </c>
      <c r="F30" s="10">
        <f t="shared" si="5"/>
        <v>-685.85500000000002</v>
      </c>
      <c r="G30" s="10">
        <f t="shared" si="5"/>
        <v>-685.85500000000002</v>
      </c>
      <c r="H30" s="10">
        <f t="shared" si="5"/>
        <v>-685.85500000000002</v>
      </c>
      <c r="I30" s="10">
        <f t="shared" si="5"/>
        <v>-685.85500000000002</v>
      </c>
      <c r="J30" s="10">
        <f t="shared" si="5"/>
        <v>-685.85500000000002</v>
      </c>
      <c r="K30" s="10">
        <f t="shared" si="5"/>
        <v>-685.85500000000002</v>
      </c>
      <c r="L30" s="10">
        <f t="shared" si="5"/>
        <v>-685.85500000000002</v>
      </c>
      <c r="M30" s="10">
        <f t="shared" si="5"/>
        <v>-685.85500000000002</v>
      </c>
      <c r="N30" s="10">
        <f t="shared" si="5"/>
        <v>-685.85500000000002</v>
      </c>
      <c r="O30" s="10">
        <f t="shared" si="5"/>
        <v>-685.85500000000002</v>
      </c>
      <c r="P30" s="10">
        <f t="shared" si="5"/>
        <v>-685.85500000000002</v>
      </c>
      <c r="Q30" s="10">
        <f t="shared" si="5"/>
        <v>-685.85500000000002</v>
      </c>
      <c r="R30" s="10">
        <f t="shared" si="5"/>
        <v>-685.85500000000002</v>
      </c>
      <c r="S30" s="10">
        <f t="shared" si="5"/>
        <v>-685.85500000000002</v>
      </c>
      <c r="T30" s="10">
        <f t="shared" si="5"/>
        <v>-685.85500000000002</v>
      </c>
      <c r="U30" s="10">
        <f t="shared" si="5"/>
        <v>-685.85500000000002</v>
      </c>
      <c r="V30" s="10">
        <f t="shared" si="5"/>
        <v>-685.85500000000002</v>
      </c>
      <c r="W30" s="10">
        <f t="shared" si="5"/>
        <v>-685.85500000000002</v>
      </c>
      <c r="X30" s="10">
        <f t="shared" si="5"/>
        <v>-685.85500000000002</v>
      </c>
      <c r="Y30" s="10">
        <f t="shared" si="5"/>
        <v>-685.85500000000002</v>
      </c>
      <c r="Z30" s="10">
        <f t="shared" si="5"/>
        <v>-685.85500000000002</v>
      </c>
      <c r="AA30" s="10">
        <f t="shared" si="5"/>
        <v>-685.85500000000002</v>
      </c>
      <c r="AB30" s="10">
        <f t="shared" si="5"/>
        <v>-685.85500000000002</v>
      </c>
      <c r="AC30" s="10">
        <f t="shared" si="5"/>
        <v>-685.85500000000002</v>
      </c>
      <c r="AD30" s="10">
        <f t="shared" si="5"/>
        <v>-685.85500000000002</v>
      </c>
      <c r="AE30" s="10">
        <f t="shared" si="5"/>
        <v>-685.85500000000002</v>
      </c>
      <c r="AF30" s="10">
        <f t="shared" si="5"/>
        <v>-685.85500000000002</v>
      </c>
      <c r="AG30" s="10">
        <f t="shared" si="5"/>
        <v>-685.85500000000002</v>
      </c>
      <c r="AH30" s="10">
        <f t="shared" si="5"/>
        <v>-685.85500000000002</v>
      </c>
    </row>
    <row r="31" spans="1:34" s="7" customFormat="1" x14ac:dyDescent="0.2">
      <c r="B31" s="47" t="s">
        <v>56</v>
      </c>
      <c r="C31" s="47"/>
      <c r="D31" s="48"/>
      <c r="E31" s="48">
        <f>SUM(E27:E30)</f>
        <v>22434.77</v>
      </c>
      <c r="F31" s="48">
        <f t="shared" ref="F31:AH31" si="6">SUM(F27:F30)</f>
        <v>22434.77</v>
      </c>
      <c r="G31" s="48">
        <f t="shared" si="6"/>
        <v>22434.77</v>
      </c>
      <c r="H31" s="48">
        <f t="shared" si="6"/>
        <v>22434.77</v>
      </c>
      <c r="I31" s="48">
        <f t="shared" si="6"/>
        <v>22434.77</v>
      </c>
      <c r="J31" s="48">
        <f t="shared" si="6"/>
        <v>22434.77</v>
      </c>
      <c r="K31" s="48">
        <f t="shared" si="6"/>
        <v>22434.77</v>
      </c>
      <c r="L31" s="48">
        <f t="shared" si="6"/>
        <v>22434.77</v>
      </c>
      <c r="M31" s="48">
        <f t="shared" si="6"/>
        <v>22434.77</v>
      </c>
      <c r="N31" s="48">
        <f t="shared" si="6"/>
        <v>22434.77</v>
      </c>
      <c r="O31" s="48">
        <f t="shared" si="6"/>
        <v>22434.77</v>
      </c>
      <c r="P31" s="48">
        <f t="shared" si="6"/>
        <v>22434.77</v>
      </c>
      <c r="Q31" s="48">
        <f t="shared" si="6"/>
        <v>22434.77</v>
      </c>
      <c r="R31" s="48">
        <f t="shared" si="6"/>
        <v>22434.77</v>
      </c>
      <c r="S31" s="48">
        <f t="shared" si="6"/>
        <v>22434.77</v>
      </c>
      <c r="T31" s="48">
        <f t="shared" si="6"/>
        <v>22434.77</v>
      </c>
      <c r="U31" s="48">
        <f t="shared" si="6"/>
        <v>22434.77</v>
      </c>
      <c r="V31" s="48">
        <f t="shared" si="6"/>
        <v>22434.77</v>
      </c>
      <c r="W31" s="48">
        <f t="shared" si="6"/>
        <v>22434.77</v>
      </c>
      <c r="X31" s="48">
        <f t="shared" si="6"/>
        <v>22434.77</v>
      </c>
      <c r="Y31" s="48">
        <f t="shared" si="6"/>
        <v>22434.77</v>
      </c>
      <c r="Z31" s="48">
        <f t="shared" si="6"/>
        <v>22434.77</v>
      </c>
      <c r="AA31" s="48">
        <f t="shared" si="6"/>
        <v>22434.77</v>
      </c>
      <c r="AB31" s="48">
        <f t="shared" si="6"/>
        <v>22434.77</v>
      </c>
      <c r="AC31" s="48">
        <f t="shared" si="6"/>
        <v>22434.77</v>
      </c>
      <c r="AD31" s="48">
        <f t="shared" si="6"/>
        <v>22434.77</v>
      </c>
      <c r="AE31" s="48">
        <f t="shared" si="6"/>
        <v>22434.77</v>
      </c>
      <c r="AF31" s="48">
        <f t="shared" si="6"/>
        <v>22434.77</v>
      </c>
      <c r="AG31" s="48">
        <f t="shared" si="6"/>
        <v>22434.77</v>
      </c>
      <c r="AH31" s="48">
        <f t="shared" si="6"/>
        <v>22434.77</v>
      </c>
    </row>
    <row r="32" spans="1:34" s="7" customFormat="1" x14ac:dyDescent="0.2">
      <c r="B32" s="47" t="s">
        <v>58</v>
      </c>
      <c r="C32" s="47"/>
      <c r="D32" s="48"/>
      <c r="E32" s="48">
        <f t="shared" ref="E32:AH32" si="7">MAX(E31,$F$5*$L$14)</f>
        <v>22434.77</v>
      </c>
      <c r="F32" s="48">
        <f t="shared" si="7"/>
        <v>22434.77</v>
      </c>
      <c r="G32" s="48">
        <f t="shared" si="7"/>
        <v>22434.77</v>
      </c>
      <c r="H32" s="48">
        <f t="shared" si="7"/>
        <v>22434.77</v>
      </c>
      <c r="I32" s="48">
        <f t="shared" si="7"/>
        <v>22434.77</v>
      </c>
      <c r="J32" s="48">
        <f t="shared" si="7"/>
        <v>22434.77</v>
      </c>
      <c r="K32" s="48">
        <f t="shared" si="7"/>
        <v>22434.77</v>
      </c>
      <c r="L32" s="48">
        <f t="shared" si="7"/>
        <v>22434.77</v>
      </c>
      <c r="M32" s="48">
        <f t="shared" si="7"/>
        <v>22434.77</v>
      </c>
      <c r="N32" s="48">
        <f t="shared" si="7"/>
        <v>22434.77</v>
      </c>
      <c r="O32" s="48">
        <f t="shared" si="7"/>
        <v>22434.77</v>
      </c>
      <c r="P32" s="48">
        <f t="shared" si="7"/>
        <v>22434.77</v>
      </c>
      <c r="Q32" s="48">
        <f t="shared" si="7"/>
        <v>22434.77</v>
      </c>
      <c r="R32" s="48">
        <f t="shared" si="7"/>
        <v>22434.77</v>
      </c>
      <c r="S32" s="48">
        <f t="shared" si="7"/>
        <v>22434.77</v>
      </c>
      <c r="T32" s="48">
        <f t="shared" si="7"/>
        <v>22434.77</v>
      </c>
      <c r="U32" s="48">
        <f t="shared" si="7"/>
        <v>22434.77</v>
      </c>
      <c r="V32" s="48">
        <f t="shared" si="7"/>
        <v>22434.77</v>
      </c>
      <c r="W32" s="48">
        <f t="shared" si="7"/>
        <v>22434.77</v>
      </c>
      <c r="X32" s="48">
        <f t="shared" si="7"/>
        <v>22434.77</v>
      </c>
      <c r="Y32" s="48">
        <f t="shared" si="7"/>
        <v>22434.77</v>
      </c>
      <c r="Z32" s="48">
        <f t="shared" si="7"/>
        <v>22434.77</v>
      </c>
      <c r="AA32" s="48">
        <f t="shared" si="7"/>
        <v>22434.77</v>
      </c>
      <c r="AB32" s="48">
        <f t="shared" si="7"/>
        <v>22434.77</v>
      </c>
      <c r="AC32" s="48">
        <f t="shared" si="7"/>
        <v>22434.77</v>
      </c>
      <c r="AD32" s="48">
        <f t="shared" si="7"/>
        <v>22434.77</v>
      </c>
      <c r="AE32" s="48">
        <f t="shared" si="7"/>
        <v>22434.77</v>
      </c>
      <c r="AF32" s="48">
        <f t="shared" si="7"/>
        <v>22434.77</v>
      </c>
      <c r="AG32" s="48">
        <f t="shared" si="7"/>
        <v>22434.77</v>
      </c>
      <c r="AH32" s="48">
        <f t="shared" si="7"/>
        <v>22434.77</v>
      </c>
    </row>
    <row r="33" spans="1:34" s="7" customFormat="1" x14ac:dyDescent="0.2">
      <c r="B33" s="1" t="s">
        <v>27</v>
      </c>
      <c r="C33" s="1"/>
      <c r="D33" s="10"/>
      <c r="E33" s="10">
        <f>-E32*$L$6/(1+$L$6)</f>
        <v>-2841.0844104803491</v>
      </c>
      <c r="F33" s="10">
        <f>-F32*$L$6/(1+$L$6)</f>
        <v>-2841.0844104803491</v>
      </c>
      <c r="G33" s="10">
        <f>-G32*$L$6/(1+$L$6)</f>
        <v>-2841.0844104803491</v>
      </c>
      <c r="H33" s="10">
        <f>-H32*$L$6/(1+$L$6)</f>
        <v>-2841.0844104803491</v>
      </c>
      <c r="I33" s="10">
        <f>-I32*$L$6/(1+$L$6)</f>
        <v>-2841.0844104803491</v>
      </c>
      <c r="J33" s="10">
        <f>-J32*$L$6/(1+$L$6)</f>
        <v>-2841.0844104803491</v>
      </c>
      <c r="K33" s="10">
        <f>-K32*$L$6/(1+$L$6)</f>
        <v>-2841.0844104803491</v>
      </c>
      <c r="L33" s="10">
        <f>-L32*$L$6/(1+$L$6)</f>
        <v>-2841.0844104803491</v>
      </c>
      <c r="M33" s="10">
        <f>-M32*$L$6/(1+$L$6)</f>
        <v>-2841.0844104803491</v>
      </c>
      <c r="N33" s="10">
        <f>-N32*$L$6/(1+$L$6)</f>
        <v>-2841.0844104803491</v>
      </c>
      <c r="O33" s="10">
        <f>-O32*$L$6/(1+$L$6)</f>
        <v>-2841.0844104803491</v>
      </c>
      <c r="P33" s="10">
        <f>-P32*$L$6/(1+$L$6)</f>
        <v>-2841.0844104803491</v>
      </c>
      <c r="Q33" s="10">
        <f>-Q32*$L$6/(1+$L$6)</f>
        <v>-2841.0844104803491</v>
      </c>
      <c r="R33" s="10">
        <f>-R32*$L$6/(1+$L$6)</f>
        <v>-2841.0844104803491</v>
      </c>
      <c r="S33" s="10">
        <f>-S32*$L$6/(1+$L$6)</f>
        <v>-2841.0844104803491</v>
      </c>
      <c r="T33" s="10">
        <f>-T32*$L$6/(1+$L$6)</f>
        <v>-2841.0844104803491</v>
      </c>
      <c r="U33" s="10">
        <f>-U32*$L$6/(1+$L$6)</f>
        <v>-2841.0844104803491</v>
      </c>
      <c r="V33" s="10">
        <f>-V32*$L$6/(1+$L$6)</f>
        <v>-2841.0844104803491</v>
      </c>
      <c r="W33" s="10">
        <f>-W32*$L$6/(1+$L$6)</f>
        <v>-2841.0844104803491</v>
      </c>
      <c r="X33" s="10">
        <f>-X32*$L$6/(1+$L$6)</f>
        <v>-2841.0844104803491</v>
      </c>
      <c r="Y33" s="10">
        <f>-Y32*$L$6/(1+$L$6)</f>
        <v>-2841.0844104803491</v>
      </c>
      <c r="Z33" s="10">
        <f>-Z32*$L$6/(1+$L$6)</f>
        <v>-2841.0844104803491</v>
      </c>
      <c r="AA33" s="10">
        <f>-AA32*$L$6/(1+$L$6)</f>
        <v>-2841.0844104803491</v>
      </c>
      <c r="AB33" s="10">
        <f>-AB32*$L$6/(1+$L$6)</f>
        <v>-2841.0844104803491</v>
      </c>
      <c r="AC33" s="10">
        <f>-AC32*$L$6/(1+$L$6)</f>
        <v>-2841.0844104803491</v>
      </c>
      <c r="AD33" s="10">
        <f>-AD32*$L$6/(1+$L$6)</f>
        <v>-2841.0844104803491</v>
      </c>
      <c r="AE33" s="10">
        <f>-AE32*$L$6/(1+$L$6)</f>
        <v>-2841.0844104803491</v>
      </c>
      <c r="AF33" s="10">
        <f>-AF32*$L$6/(1+$L$6)</f>
        <v>-2841.0844104803491</v>
      </c>
      <c r="AG33" s="10">
        <f>-AG32*$L$6/(1+$L$6)</f>
        <v>-2841.0844104803491</v>
      </c>
      <c r="AH33" s="10">
        <f>-AH32*$L$6/(1+$L$6)</f>
        <v>-2841.0844104803491</v>
      </c>
    </row>
    <row r="34" spans="1:34" s="7" customFormat="1" x14ac:dyDescent="0.2">
      <c r="B34" s="1" t="s">
        <v>29</v>
      </c>
      <c r="C34" s="1"/>
      <c r="D34" s="10"/>
      <c r="E34" s="10">
        <f t="shared" ref="E34:AH34" si="8">PMT($F$8/12,$F$7,$D$24)</f>
        <v>-12205.73272269852</v>
      </c>
      <c r="F34" s="10">
        <f t="shared" si="8"/>
        <v>-12205.73272269852</v>
      </c>
      <c r="G34" s="10">
        <f t="shared" si="8"/>
        <v>-12205.73272269852</v>
      </c>
      <c r="H34" s="10">
        <f t="shared" si="8"/>
        <v>-12205.73272269852</v>
      </c>
      <c r="I34" s="10">
        <f t="shared" si="8"/>
        <v>-12205.73272269852</v>
      </c>
      <c r="J34" s="10">
        <f t="shared" si="8"/>
        <v>-12205.73272269852</v>
      </c>
      <c r="K34" s="10">
        <f t="shared" si="8"/>
        <v>-12205.73272269852</v>
      </c>
      <c r="L34" s="10">
        <f t="shared" si="8"/>
        <v>-12205.73272269852</v>
      </c>
      <c r="M34" s="10">
        <f t="shared" si="8"/>
        <v>-12205.73272269852</v>
      </c>
      <c r="N34" s="10">
        <f t="shared" si="8"/>
        <v>-12205.73272269852</v>
      </c>
      <c r="O34" s="10">
        <f t="shared" si="8"/>
        <v>-12205.73272269852</v>
      </c>
      <c r="P34" s="10">
        <f t="shared" si="8"/>
        <v>-12205.73272269852</v>
      </c>
      <c r="Q34" s="10">
        <f t="shared" si="8"/>
        <v>-12205.73272269852</v>
      </c>
      <c r="R34" s="10">
        <f t="shared" si="8"/>
        <v>-12205.73272269852</v>
      </c>
      <c r="S34" s="10">
        <f t="shared" si="8"/>
        <v>-12205.73272269852</v>
      </c>
      <c r="T34" s="10">
        <f t="shared" si="8"/>
        <v>-12205.73272269852</v>
      </c>
      <c r="U34" s="10">
        <f t="shared" si="8"/>
        <v>-12205.73272269852</v>
      </c>
      <c r="V34" s="10">
        <f t="shared" si="8"/>
        <v>-12205.73272269852</v>
      </c>
      <c r="W34" s="10">
        <f t="shared" si="8"/>
        <v>-12205.73272269852</v>
      </c>
      <c r="X34" s="10">
        <f t="shared" si="8"/>
        <v>-12205.73272269852</v>
      </c>
      <c r="Y34" s="10">
        <f t="shared" si="8"/>
        <v>-12205.73272269852</v>
      </c>
      <c r="Z34" s="10">
        <f t="shared" si="8"/>
        <v>-12205.73272269852</v>
      </c>
      <c r="AA34" s="10">
        <f t="shared" si="8"/>
        <v>-12205.73272269852</v>
      </c>
      <c r="AB34" s="10">
        <f t="shared" si="8"/>
        <v>-12205.73272269852</v>
      </c>
      <c r="AC34" s="10">
        <f t="shared" si="8"/>
        <v>-12205.73272269852</v>
      </c>
      <c r="AD34" s="10">
        <f t="shared" si="8"/>
        <v>-12205.73272269852</v>
      </c>
      <c r="AE34" s="10">
        <f t="shared" si="8"/>
        <v>-12205.73272269852</v>
      </c>
      <c r="AF34" s="10">
        <f t="shared" si="8"/>
        <v>-12205.73272269852</v>
      </c>
      <c r="AG34" s="10">
        <f t="shared" si="8"/>
        <v>-12205.73272269852</v>
      </c>
      <c r="AH34" s="10">
        <f t="shared" si="8"/>
        <v>-12205.73272269852</v>
      </c>
    </row>
    <row r="35" spans="1:34" s="7" customFormat="1" x14ac:dyDescent="0.2">
      <c r="B35" s="47" t="s">
        <v>57</v>
      </c>
      <c r="C35" s="47"/>
      <c r="D35" s="48"/>
      <c r="E35" s="48">
        <f>SUM(E32:E34)</f>
        <v>7387.9528668211296</v>
      </c>
      <c r="F35" s="48">
        <f t="shared" ref="F35:AH35" si="9">SUM(F32:F34)</f>
        <v>7387.9528668211296</v>
      </c>
      <c r="G35" s="48">
        <f t="shared" si="9"/>
        <v>7387.9528668211296</v>
      </c>
      <c r="H35" s="48">
        <f t="shared" si="9"/>
        <v>7387.9528668211296</v>
      </c>
      <c r="I35" s="48">
        <f t="shared" si="9"/>
        <v>7387.9528668211296</v>
      </c>
      <c r="J35" s="48">
        <f t="shared" si="9"/>
        <v>7387.9528668211296</v>
      </c>
      <c r="K35" s="48">
        <f t="shared" si="9"/>
        <v>7387.9528668211296</v>
      </c>
      <c r="L35" s="48">
        <f t="shared" si="9"/>
        <v>7387.9528668211296</v>
      </c>
      <c r="M35" s="48">
        <f t="shared" si="9"/>
        <v>7387.9528668211296</v>
      </c>
      <c r="N35" s="48">
        <f t="shared" si="9"/>
        <v>7387.9528668211296</v>
      </c>
      <c r="O35" s="48">
        <f t="shared" si="9"/>
        <v>7387.9528668211296</v>
      </c>
      <c r="P35" s="48">
        <f t="shared" si="9"/>
        <v>7387.9528668211296</v>
      </c>
      <c r="Q35" s="48">
        <f t="shared" si="9"/>
        <v>7387.9528668211296</v>
      </c>
      <c r="R35" s="48">
        <f t="shared" si="9"/>
        <v>7387.9528668211296</v>
      </c>
      <c r="S35" s="48">
        <f t="shared" si="9"/>
        <v>7387.9528668211296</v>
      </c>
      <c r="T35" s="48">
        <f t="shared" si="9"/>
        <v>7387.9528668211296</v>
      </c>
      <c r="U35" s="48">
        <f t="shared" si="9"/>
        <v>7387.9528668211296</v>
      </c>
      <c r="V35" s="48">
        <f t="shared" si="9"/>
        <v>7387.9528668211296</v>
      </c>
      <c r="W35" s="48">
        <f t="shared" si="9"/>
        <v>7387.9528668211296</v>
      </c>
      <c r="X35" s="48">
        <f t="shared" si="9"/>
        <v>7387.9528668211296</v>
      </c>
      <c r="Y35" s="48">
        <f t="shared" si="9"/>
        <v>7387.9528668211296</v>
      </c>
      <c r="Z35" s="48">
        <f t="shared" si="9"/>
        <v>7387.9528668211296</v>
      </c>
      <c r="AA35" s="48">
        <f t="shared" si="9"/>
        <v>7387.9528668211296</v>
      </c>
      <c r="AB35" s="48">
        <f t="shared" si="9"/>
        <v>7387.9528668211296</v>
      </c>
      <c r="AC35" s="48">
        <f t="shared" si="9"/>
        <v>7387.9528668211296</v>
      </c>
      <c r="AD35" s="48">
        <f t="shared" si="9"/>
        <v>7387.9528668211296</v>
      </c>
      <c r="AE35" s="48">
        <f t="shared" si="9"/>
        <v>7387.9528668211296</v>
      </c>
      <c r="AF35" s="48">
        <f t="shared" si="9"/>
        <v>7387.9528668211296</v>
      </c>
      <c r="AG35" s="48">
        <f t="shared" si="9"/>
        <v>7387.9528668211296</v>
      </c>
      <c r="AH35" s="48">
        <f t="shared" si="9"/>
        <v>7387.9528668211296</v>
      </c>
    </row>
    <row r="36" spans="1:34" s="7" customFormat="1" x14ac:dyDescent="0.2">
      <c r="B36" s="1" t="s">
        <v>30</v>
      </c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>$F$5*$F$13</f>
        <v>206000</v>
      </c>
    </row>
    <row r="37" spans="1:34" s="7" customFormat="1" x14ac:dyDescent="0.2">
      <c r="A37" s="15"/>
      <c r="B37" s="1" t="s">
        <v>45</v>
      </c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>
        <f>-CUMPRINC($F$8/12,$F$7,D24,1,$F$12,0)-D24</f>
        <v>-200152.88341339841</v>
      </c>
    </row>
    <row r="38" spans="1:34" s="7" customFormat="1" x14ac:dyDescent="0.2">
      <c r="B38" s="44" t="s">
        <v>31</v>
      </c>
      <c r="C38" s="44"/>
      <c r="D38" s="45">
        <f>SUM(D21:D24)+SUM(D35:D37)</f>
        <v>-90636</v>
      </c>
      <c r="E38" s="45">
        <f>SUM(E21:E24)+SUM(E35:E37)</f>
        <v>7387.9528668211296</v>
      </c>
      <c r="F38" s="45">
        <f>SUM(F21:F24)+SUM(F35:F37)</f>
        <v>7387.9528668211296</v>
      </c>
      <c r="G38" s="45">
        <f>SUM(G21:G24)+SUM(G35:G37)</f>
        <v>7387.9528668211296</v>
      </c>
      <c r="H38" s="45">
        <f>SUM(H21:H24)+SUM(H35:H37)</f>
        <v>7387.9528668211296</v>
      </c>
      <c r="I38" s="45">
        <f>SUM(I21:I24)+SUM(I35:I37)</f>
        <v>7387.9528668211296</v>
      </c>
      <c r="J38" s="45">
        <f>SUM(J21:J24)+SUM(J35:J37)</f>
        <v>7387.9528668211296</v>
      </c>
      <c r="K38" s="45">
        <f>SUM(K21:K24)+SUM(K35:K37)</f>
        <v>7387.9528668211296</v>
      </c>
      <c r="L38" s="45">
        <f>SUM(L21:L24)+SUM(L35:L37)</f>
        <v>7387.9528668211296</v>
      </c>
      <c r="M38" s="45">
        <f>SUM(M21:M24)+SUM(M35:M37)</f>
        <v>7387.9528668211296</v>
      </c>
      <c r="N38" s="45">
        <f>SUM(N21:N24)+SUM(N35:N37)</f>
        <v>7387.9528668211296</v>
      </c>
      <c r="O38" s="45">
        <f>SUM(O21:O24)+SUM(O35:O37)</f>
        <v>7387.9528668211296</v>
      </c>
      <c r="P38" s="45">
        <f>SUM(P21:P24)+SUM(P35:P37)</f>
        <v>-23688.047133178872</v>
      </c>
      <c r="Q38" s="45">
        <f>SUM(Q21:Q24)+SUM(Q35:Q37)</f>
        <v>7387.9528668211296</v>
      </c>
      <c r="R38" s="45">
        <f>SUM(R21:R24)+SUM(R35:R37)</f>
        <v>7387.9528668211296</v>
      </c>
      <c r="S38" s="45">
        <f>SUM(S21:S24)+SUM(S35:S37)</f>
        <v>7387.9528668211296</v>
      </c>
      <c r="T38" s="45">
        <f>SUM(T21:T24)+SUM(T35:T37)</f>
        <v>7387.9528668211296</v>
      </c>
      <c r="U38" s="45">
        <f>SUM(U21:U24)+SUM(U35:U37)</f>
        <v>7387.9528668211296</v>
      </c>
      <c r="V38" s="45">
        <f>SUM(V21:V24)+SUM(V35:V37)</f>
        <v>7387.9528668211296</v>
      </c>
      <c r="W38" s="45">
        <f>SUM(W21:W24)+SUM(W35:W37)</f>
        <v>7387.9528668211296</v>
      </c>
      <c r="X38" s="45">
        <f>SUM(X21:X24)+SUM(X35:X37)</f>
        <v>7387.9528668211296</v>
      </c>
      <c r="Y38" s="45">
        <f>SUM(Y21:Y24)+SUM(Y35:Y37)</f>
        <v>7387.9528668211296</v>
      </c>
      <c r="Z38" s="45">
        <f>SUM(Z21:Z24)+SUM(Z35:Z37)</f>
        <v>7387.9528668211296</v>
      </c>
      <c r="AA38" s="45">
        <f>SUM(AA21:AA24)+SUM(AA35:AA37)</f>
        <v>7387.9528668211296</v>
      </c>
      <c r="AB38" s="45">
        <f>SUM(AB21:AB24)+SUM(AB35:AB37)</f>
        <v>-17920.047133178872</v>
      </c>
      <c r="AC38" s="45">
        <f>SUM(AC21:AC24)+SUM(AC35:AC37)</f>
        <v>7387.9528668211296</v>
      </c>
      <c r="AD38" s="45">
        <f>SUM(AD21:AD24)+SUM(AD35:AD37)</f>
        <v>7387.9528668211296</v>
      </c>
      <c r="AE38" s="45">
        <f>SUM(AE21:AE24)+SUM(AE35:AE37)</f>
        <v>7387.9528668211296</v>
      </c>
      <c r="AF38" s="45">
        <f>SUM(AF21:AF24)+SUM(AF35:AF37)</f>
        <v>7387.9528668211296</v>
      </c>
      <c r="AG38" s="45">
        <f>SUM(AG21:AG24)+SUM(AG35:AG37)</f>
        <v>7387.9528668211296</v>
      </c>
      <c r="AH38" s="45">
        <f>SUM(AH21:AH24)+SUM(AH35:AH37)</f>
        <v>13235.069453422737</v>
      </c>
    </row>
    <row r="39" spans="1:34" s="7" customFormat="1" ht="15" thickBot="1" x14ac:dyDescent="0.25">
      <c r="B39" s="2"/>
      <c r="C39" s="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5" thickBot="1" x14ac:dyDescent="0.25">
      <c r="A40" s="7"/>
      <c r="B40" s="49" t="s">
        <v>32</v>
      </c>
      <c r="C40" s="50"/>
      <c r="D40" s="51">
        <f>XIRR(D38:AH38,D20:AH20)</f>
        <v>0.77809795141220084</v>
      </c>
    </row>
    <row r="41" spans="1:34" x14ac:dyDescent="0.2">
      <c r="A41" s="7"/>
    </row>
    <row r="43" spans="1:34" x14ac:dyDescent="0.2">
      <c r="A43" s="7"/>
    </row>
  </sheetData>
  <pageMargins left="0.7" right="0.7" top="0.75" bottom="0.75" header="0.3" footer="0.3"/>
  <pageSetup paperSize="0" orientation="portrait" r:id="rId1"/>
  <ignoredErrors>
    <ignoredError sqref="E38 F38:AH38" formulaRange="1"/>
    <ignoredError sqref="R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workbookViewId="0">
      <selection activeCell="I38" sqref="I38"/>
    </sheetView>
  </sheetViews>
  <sheetFormatPr baseColWidth="10" defaultColWidth="8.83203125" defaultRowHeight="14" x14ac:dyDescent="0.2"/>
  <cols>
    <col min="1" max="1" width="2.6640625" style="1" customWidth="1"/>
    <col min="2" max="34" width="9.33203125" style="1" customWidth="1"/>
    <col min="35" max="16384" width="8.83203125" style="1"/>
  </cols>
  <sheetData>
    <row r="1" spans="2:18" ht="15" thickBot="1" x14ac:dyDescent="0.25"/>
    <row r="2" spans="2:18" x14ac:dyDescent="0.2">
      <c r="B2" s="17" t="s">
        <v>46</v>
      </c>
      <c r="C2" s="18"/>
      <c r="D2" s="18"/>
      <c r="E2" s="18"/>
      <c r="F2" s="19"/>
      <c r="H2" s="17" t="s">
        <v>46</v>
      </c>
      <c r="I2" s="18"/>
      <c r="J2" s="18"/>
      <c r="K2" s="18"/>
      <c r="L2" s="19"/>
      <c r="N2" s="17" t="s">
        <v>47</v>
      </c>
      <c r="O2" s="18"/>
      <c r="P2" s="18"/>
      <c r="Q2" s="18"/>
      <c r="R2" s="19"/>
    </row>
    <row r="3" spans="2:18" x14ac:dyDescent="0.2">
      <c r="B3" s="20" t="s">
        <v>3</v>
      </c>
      <c r="C3" s="21"/>
      <c r="D3" s="21"/>
      <c r="E3" s="22" t="s">
        <v>2</v>
      </c>
      <c r="F3" s="23" t="s">
        <v>4</v>
      </c>
      <c r="H3" s="20" t="s">
        <v>3</v>
      </c>
      <c r="I3" s="21"/>
      <c r="J3" s="21"/>
      <c r="K3" s="22" t="s">
        <v>2</v>
      </c>
      <c r="L3" s="23" t="s">
        <v>4</v>
      </c>
      <c r="N3" s="20" t="s">
        <v>3</v>
      </c>
      <c r="O3" s="21"/>
      <c r="P3" s="21"/>
      <c r="Q3" s="22" t="s">
        <v>2</v>
      </c>
      <c r="R3" s="23" t="s">
        <v>4</v>
      </c>
    </row>
    <row r="4" spans="2:18" x14ac:dyDescent="0.2">
      <c r="B4" s="24" t="s">
        <v>13</v>
      </c>
      <c r="C4" s="21"/>
      <c r="D4" s="21"/>
      <c r="E4" s="22"/>
      <c r="F4" s="23"/>
      <c r="H4" s="24" t="s">
        <v>14</v>
      </c>
      <c r="I4" s="21"/>
      <c r="J4" s="21"/>
      <c r="K4" s="21"/>
      <c r="L4" s="30"/>
      <c r="N4" s="25" t="s">
        <v>48</v>
      </c>
      <c r="O4" s="21"/>
      <c r="P4" s="21"/>
      <c r="Q4" s="21" t="s">
        <v>1</v>
      </c>
      <c r="R4" s="35">
        <f>D38</f>
        <v>-99986</v>
      </c>
    </row>
    <row r="5" spans="2:18" x14ac:dyDescent="0.2">
      <c r="B5" s="25" t="s">
        <v>0</v>
      </c>
      <c r="C5" s="21"/>
      <c r="D5" s="21"/>
      <c r="E5" s="21" t="s">
        <v>1</v>
      </c>
      <c r="F5" s="53">
        <v>570000</v>
      </c>
      <c r="H5" s="25" t="s">
        <v>15</v>
      </c>
      <c r="I5" s="21"/>
      <c r="J5" s="21"/>
      <c r="K5" s="21" t="s">
        <v>16</v>
      </c>
      <c r="L5" s="26">
        <v>120</v>
      </c>
      <c r="N5" s="25" t="s">
        <v>49</v>
      </c>
      <c r="O5" s="21"/>
      <c r="P5" s="21"/>
      <c r="Q5" s="21" t="s">
        <v>1</v>
      </c>
      <c r="R5" s="35">
        <f>SUM(E38:AH38)</f>
        <v>194468.32771640277</v>
      </c>
    </row>
    <row r="6" spans="2:18" x14ac:dyDescent="0.2">
      <c r="B6" s="25" t="s">
        <v>5</v>
      </c>
      <c r="C6" s="21"/>
      <c r="D6" s="21"/>
      <c r="E6" s="21" t="s">
        <v>7</v>
      </c>
      <c r="F6" s="27">
        <v>0.9</v>
      </c>
      <c r="H6" s="25" t="s">
        <v>19</v>
      </c>
      <c r="I6" s="21"/>
      <c r="J6" s="21"/>
      <c r="K6" s="21" t="s">
        <v>7</v>
      </c>
      <c r="L6" s="31">
        <v>0.14499999999999999</v>
      </c>
      <c r="N6" s="25" t="s">
        <v>50</v>
      </c>
      <c r="O6" s="21"/>
      <c r="P6" s="21"/>
      <c r="Q6" s="21" t="s">
        <v>7</v>
      </c>
      <c r="R6" s="27">
        <f>D40</f>
        <v>0.69295002222061175</v>
      </c>
    </row>
    <row r="7" spans="2:18" x14ac:dyDescent="0.2">
      <c r="B7" s="25" t="s">
        <v>21</v>
      </c>
      <c r="C7" s="21"/>
      <c r="D7" s="21"/>
      <c r="E7" s="21" t="s">
        <v>11</v>
      </c>
      <c r="F7" s="26">
        <v>48</v>
      </c>
      <c r="H7" s="25" t="s">
        <v>20</v>
      </c>
      <c r="I7" s="21"/>
      <c r="J7" s="21"/>
      <c r="K7" s="21" t="s">
        <v>7</v>
      </c>
      <c r="L7" s="27">
        <v>0.3</v>
      </c>
      <c r="N7" s="25"/>
      <c r="O7" s="21"/>
      <c r="P7" s="21"/>
      <c r="Q7" s="21"/>
      <c r="R7" s="30"/>
    </row>
    <row r="8" spans="2:18" x14ac:dyDescent="0.2">
      <c r="B8" s="25" t="s">
        <v>12</v>
      </c>
      <c r="C8" s="21"/>
      <c r="D8" s="21"/>
      <c r="E8" s="21" t="s">
        <v>7</v>
      </c>
      <c r="F8" s="27">
        <v>0.12</v>
      </c>
      <c r="H8" s="25" t="s">
        <v>22</v>
      </c>
      <c r="I8" s="21"/>
      <c r="J8" s="21"/>
      <c r="K8" s="21" t="s">
        <v>24</v>
      </c>
      <c r="L8" s="26">
        <v>18</v>
      </c>
      <c r="N8" s="25"/>
      <c r="O8" s="21"/>
      <c r="P8" s="21"/>
      <c r="Q8" s="21"/>
      <c r="R8" s="35"/>
    </row>
    <row r="9" spans="2:18" x14ac:dyDescent="0.2">
      <c r="B9" s="25" t="s">
        <v>6</v>
      </c>
      <c r="C9" s="21"/>
      <c r="D9" s="21"/>
      <c r="E9" s="21" t="s">
        <v>55</v>
      </c>
      <c r="F9" s="27">
        <v>7.0000000000000007E-2</v>
      </c>
      <c r="H9" s="25" t="s">
        <v>36</v>
      </c>
      <c r="I9" s="21"/>
      <c r="J9" s="21"/>
      <c r="K9" s="21" t="s">
        <v>25</v>
      </c>
      <c r="L9" s="26">
        <v>50</v>
      </c>
      <c r="N9" s="25"/>
      <c r="O9" s="21"/>
      <c r="P9" s="21"/>
      <c r="Q9" s="21"/>
      <c r="R9" s="30"/>
    </row>
    <row r="10" spans="2:18" x14ac:dyDescent="0.2">
      <c r="B10" s="25" t="s">
        <v>9</v>
      </c>
      <c r="C10" s="21"/>
      <c r="D10" s="21"/>
      <c r="E10" s="21" t="s">
        <v>1</v>
      </c>
      <c r="F10" s="26">
        <f>850+500+1736</f>
        <v>3086</v>
      </c>
      <c r="H10" s="25" t="s">
        <v>40</v>
      </c>
      <c r="I10" s="21"/>
      <c r="J10" s="21"/>
      <c r="K10" s="21" t="s">
        <v>37</v>
      </c>
      <c r="L10" s="32">
        <v>0.8</v>
      </c>
      <c r="M10" s="3"/>
      <c r="N10" s="36"/>
      <c r="O10" s="21"/>
      <c r="P10" s="21"/>
      <c r="Q10" s="21"/>
      <c r="R10" s="30"/>
    </row>
    <row r="11" spans="2:18" x14ac:dyDescent="0.2">
      <c r="B11" s="25" t="s">
        <v>8</v>
      </c>
      <c r="C11" s="21"/>
      <c r="D11" s="21"/>
      <c r="E11" s="21" t="s">
        <v>1</v>
      </c>
      <c r="F11" s="26">
        <f>500+1736</f>
        <v>2236</v>
      </c>
      <c r="H11" s="25" t="s">
        <v>34</v>
      </c>
      <c r="I11" s="21"/>
      <c r="J11" s="21"/>
      <c r="K11" s="21" t="s">
        <v>17</v>
      </c>
      <c r="L11" s="26">
        <v>475</v>
      </c>
      <c r="M11" s="4"/>
      <c r="N11" s="37"/>
      <c r="O11" s="21"/>
      <c r="P11" s="21"/>
      <c r="Q11" s="21"/>
      <c r="R11" s="30"/>
    </row>
    <row r="12" spans="2:18" x14ac:dyDescent="0.2">
      <c r="B12" s="25" t="s">
        <v>10</v>
      </c>
      <c r="C12" s="21"/>
      <c r="D12" s="21"/>
      <c r="E12" s="21" t="s">
        <v>11</v>
      </c>
      <c r="F12" s="26">
        <v>30</v>
      </c>
      <c r="H12" s="25" t="s">
        <v>35</v>
      </c>
      <c r="I12" s="21"/>
      <c r="J12" s="21"/>
      <c r="K12" s="21" t="s">
        <v>23</v>
      </c>
      <c r="L12" s="33">
        <f>L11*9</f>
        <v>4275</v>
      </c>
      <c r="M12" s="5"/>
      <c r="N12" s="25"/>
      <c r="O12" s="21"/>
      <c r="P12" s="21"/>
      <c r="Q12" s="21"/>
      <c r="R12" s="30"/>
    </row>
    <row r="13" spans="2:18" x14ac:dyDescent="0.2">
      <c r="B13" s="25" t="s">
        <v>39</v>
      </c>
      <c r="C13" s="21"/>
      <c r="D13" s="21"/>
      <c r="E13" s="21" t="s">
        <v>55</v>
      </c>
      <c r="F13" s="27">
        <v>0.45</v>
      </c>
      <c r="H13" s="25" t="s">
        <v>41</v>
      </c>
      <c r="I13" s="21"/>
      <c r="J13" s="21"/>
      <c r="K13" s="21" t="s">
        <v>18</v>
      </c>
      <c r="L13" s="26">
        <f>(599)*1.145</f>
        <v>685.85500000000002</v>
      </c>
      <c r="N13" s="25"/>
      <c r="O13" s="21"/>
      <c r="P13" s="21"/>
      <c r="Q13" s="21"/>
      <c r="R13" s="30"/>
    </row>
    <row r="14" spans="2:18" x14ac:dyDescent="0.2">
      <c r="B14" s="25"/>
      <c r="C14" s="21"/>
      <c r="D14" s="21"/>
      <c r="E14" s="21"/>
      <c r="F14" s="54"/>
      <c r="H14" s="25" t="s">
        <v>59</v>
      </c>
      <c r="I14" s="21"/>
      <c r="J14" s="21"/>
      <c r="K14" s="21" t="s">
        <v>7</v>
      </c>
      <c r="L14" s="52">
        <v>0.03</v>
      </c>
      <c r="N14" s="25"/>
      <c r="O14" s="21"/>
      <c r="P14" s="21"/>
      <c r="Q14" s="21"/>
      <c r="R14" s="30"/>
    </row>
    <row r="15" spans="2:18" ht="15" thickBot="1" x14ac:dyDescent="0.25">
      <c r="B15" s="28"/>
      <c r="C15" s="29"/>
      <c r="D15" s="29"/>
      <c r="E15" s="29"/>
      <c r="F15" s="38"/>
      <c r="H15" s="28"/>
      <c r="I15" s="29"/>
      <c r="J15" s="29"/>
      <c r="K15" s="29"/>
      <c r="L15" s="34"/>
      <c r="N15" s="28"/>
      <c r="O15" s="29"/>
      <c r="P15" s="29"/>
      <c r="Q15" s="29"/>
      <c r="R15" s="38"/>
    </row>
    <row r="17" spans="1:34" x14ac:dyDescent="0.2">
      <c r="B17" s="39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x14ac:dyDescent="0.2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2">
      <c r="B19" s="6" t="s">
        <v>33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x14ac:dyDescent="0.2">
      <c r="A20" s="1"/>
      <c r="B20" s="41" t="s">
        <v>38</v>
      </c>
      <c r="C20" s="41"/>
      <c r="D20" s="42">
        <v>42369</v>
      </c>
      <c r="E20" s="42">
        <v>42400</v>
      </c>
      <c r="F20" s="42">
        <v>42429</v>
      </c>
      <c r="G20" s="42">
        <v>42460</v>
      </c>
      <c r="H20" s="42">
        <v>42490</v>
      </c>
      <c r="I20" s="42">
        <v>42521</v>
      </c>
      <c r="J20" s="42">
        <v>42551</v>
      </c>
      <c r="K20" s="42">
        <v>42582</v>
      </c>
      <c r="L20" s="42">
        <v>42613</v>
      </c>
      <c r="M20" s="42">
        <v>42643</v>
      </c>
      <c r="N20" s="42">
        <v>42674</v>
      </c>
      <c r="O20" s="42">
        <v>42704</v>
      </c>
      <c r="P20" s="42">
        <v>42735</v>
      </c>
      <c r="Q20" s="42">
        <v>42766</v>
      </c>
      <c r="R20" s="42">
        <v>42794</v>
      </c>
      <c r="S20" s="42">
        <v>42825</v>
      </c>
      <c r="T20" s="42">
        <v>42855</v>
      </c>
      <c r="U20" s="42">
        <v>42886</v>
      </c>
      <c r="V20" s="42">
        <v>42916</v>
      </c>
      <c r="W20" s="42">
        <v>42947</v>
      </c>
      <c r="X20" s="42">
        <v>42978</v>
      </c>
      <c r="Y20" s="42">
        <v>43008</v>
      </c>
      <c r="Z20" s="42">
        <v>43039</v>
      </c>
      <c r="AA20" s="42">
        <v>43069</v>
      </c>
      <c r="AB20" s="42">
        <v>43100</v>
      </c>
      <c r="AC20" s="42">
        <v>43131</v>
      </c>
      <c r="AD20" s="42">
        <v>43159</v>
      </c>
      <c r="AE20" s="42">
        <v>43190</v>
      </c>
      <c r="AF20" s="42">
        <v>43220</v>
      </c>
      <c r="AG20" s="42">
        <v>43251</v>
      </c>
      <c r="AH20" s="42">
        <v>43281</v>
      </c>
    </row>
    <row r="21" spans="1:34" x14ac:dyDescent="0.2">
      <c r="B21" s="1" t="s">
        <v>0</v>
      </c>
      <c r="D21" s="9">
        <f>-F5</f>
        <v>-570000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x14ac:dyDescent="0.2">
      <c r="A22" s="6"/>
      <c r="B22" s="1" t="s">
        <v>51</v>
      </c>
      <c r="D22" s="9">
        <f>-F10</f>
        <v>-3086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>-$F$11</f>
        <v>-2236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f>-$F$11</f>
        <v>-2236</v>
      </c>
      <c r="AC22" s="9"/>
      <c r="AD22" s="9"/>
      <c r="AE22" s="9"/>
      <c r="AF22" s="9"/>
      <c r="AG22" s="9"/>
      <c r="AH22" s="9"/>
    </row>
    <row r="23" spans="1:34" x14ac:dyDescent="0.2">
      <c r="B23" s="1" t="s">
        <v>6</v>
      </c>
      <c r="D23" s="9">
        <f>-F5*F9</f>
        <v>-39900.000000000007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>D23*0.8</f>
        <v>-31920.000000000007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f>P23*0.8</f>
        <v>-25536.000000000007</v>
      </c>
      <c r="AC23" s="9"/>
      <c r="AD23" s="9"/>
      <c r="AE23" s="9"/>
      <c r="AF23" s="9"/>
      <c r="AG23" s="9"/>
      <c r="AH23" s="9"/>
    </row>
    <row r="24" spans="1:34" x14ac:dyDescent="0.2">
      <c r="B24" s="1" t="s">
        <v>52</v>
      </c>
      <c r="D24" s="9">
        <f>F6*F5</f>
        <v>513000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7" customFormat="1" x14ac:dyDescent="0.2">
      <c r="A25" s="1"/>
      <c r="B25" s="43" t="s">
        <v>28</v>
      </c>
      <c r="C25" s="43"/>
      <c r="D25" s="46"/>
      <c r="E25" s="46">
        <f>L5*L11</f>
        <v>57000</v>
      </c>
      <c r="F25" s="46">
        <f>E25</f>
        <v>57000</v>
      </c>
      <c r="G25" s="46">
        <f t="shared" ref="G25:AH25" si="0">F25</f>
        <v>57000</v>
      </c>
      <c r="H25" s="46">
        <f t="shared" si="0"/>
        <v>57000</v>
      </c>
      <c r="I25" s="46">
        <f t="shared" si="0"/>
        <v>57000</v>
      </c>
      <c r="J25" s="46">
        <f t="shared" si="0"/>
        <v>57000</v>
      </c>
      <c r="K25" s="46">
        <f t="shared" si="0"/>
        <v>57000</v>
      </c>
      <c r="L25" s="46">
        <f t="shared" si="0"/>
        <v>57000</v>
      </c>
      <c r="M25" s="46">
        <f t="shared" si="0"/>
        <v>57000</v>
      </c>
      <c r="N25" s="46">
        <f t="shared" si="0"/>
        <v>57000</v>
      </c>
      <c r="O25" s="46">
        <f t="shared" si="0"/>
        <v>57000</v>
      </c>
      <c r="P25" s="46">
        <f t="shared" si="0"/>
        <v>57000</v>
      </c>
      <c r="Q25" s="46">
        <f t="shared" si="0"/>
        <v>57000</v>
      </c>
      <c r="R25" s="46">
        <f t="shared" si="0"/>
        <v>57000</v>
      </c>
      <c r="S25" s="46">
        <f t="shared" si="0"/>
        <v>57000</v>
      </c>
      <c r="T25" s="46">
        <f t="shared" si="0"/>
        <v>57000</v>
      </c>
      <c r="U25" s="46">
        <f t="shared" si="0"/>
        <v>57000</v>
      </c>
      <c r="V25" s="46">
        <f t="shared" si="0"/>
        <v>57000</v>
      </c>
      <c r="W25" s="46">
        <f t="shared" si="0"/>
        <v>57000</v>
      </c>
      <c r="X25" s="46">
        <f t="shared" si="0"/>
        <v>57000</v>
      </c>
      <c r="Y25" s="46">
        <f t="shared" si="0"/>
        <v>57000</v>
      </c>
      <c r="Z25" s="46">
        <f t="shared" si="0"/>
        <v>57000</v>
      </c>
      <c r="AA25" s="46">
        <f t="shared" si="0"/>
        <v>57000</v>
      </c>
      <c r="AB25" s="46">
        <f t="shared" si="0"/>
        <v>57000</v>
      </c>
      <c r="AC25" s="46">
        <f t="shared" si="0"/>
        <v>57000</v>
      </c>
      <c r="AD25" s="46">
        <f t="shared" si="0"/>
        <v>57000</v>
      </c>
      <c r="AE25" s="46">
        <f t="shared" si="0"/>
        <v>57000</v>
      </c>
      <c r="AF25" s="46">
        <f t="shared" si="0"/>
        <v>57000</v>
      </c>
      <c r="AG25" s="46">
        <f t="shared" si="0"/>
        <v>57000</v>
      </c>
      <c r="AH25" s="46">
        <f t="shared" si="0"/>
        <v>57000</v>
      </c>
    </row>
    <row r="26" spans="1:34" s="7" customFormat="1" x14ac:dyDescent="0.2">
      <c r="A26" s="1"/>
      <c r="B26" s="1" t="s">
        <v>53</v>
      </c>
      <c r="C26" s="1"/>
      <c r="D26" s="10"/>
      <c r="E26" s="10">
        <f t="shared" ref="E26:AH26" si="1">-E25*$L$7</f>
        <v>-17100</v>
      </c>
      <c r="F26" s="10">
        <f t="shared" si="1"/>
        <v>-17100</v>
      </c>
      <c r="G26" s="10">
        <f t="shared" si="1"/>
        <v>-17100</v>
      </c>
      <c r="H26" s="10">
        <f t="shared" si="1"/>
        <v>-17100</v>
      </c>
      <c r="I26" s="10">
        <f t="shared" si="1"/>
        <v>-17100</v>
      </c>
      <c r="J26" s="10">
        <f t="shared" si="1"/>
        <v>-17100</v>
      </c>
      <c r="K26" s="10">
        <f t="shared" si="1"/>
        <v>-17100</v>
      </c>
      <c r="L26" s="10">
        <f t="shared" si="1"/>
        <v>-17100</v>
      </c>
      <c r="M26" s="10">
        <f t="shared" si="1"/>
        <v>-17100</v>
      </c>
      <c r="N26" s="10">
        <f t="shared" si="1"/>
        <v>-17100</v>
      </c>
      <c r="O26" s="10">
        <f t="shared" si="1"/>
        <v>-17100</v>
      </c>
      <c r="P26" s="10">
        <f t="shared" si="1"/>
        <v>-17100</v>
      </c>
      <c r="Q26" s="10">
        <f t="shared" si="1"/>
        <v>-17100</v>
      </c>
      <c r="R26" s="10">
        <f t="shared" si="1"/>
        <v>-17100</v>
      </c>
      <c r="S26" s="10">
        <f t="shared" si="1"/>
        <v>-17100</v>
      </c>
      <c r="T26" s="10">
        <f t="shared" si="1"/>
        <v>-17100</v>
      </c>
      <c r="U26" s="10">
        <f t="shared" si="1"/>
        <v>-17100</v>
      </c>
      <c r="V26" s="10">
        <f t="shared" si="1"/>
        <v>-17100</v>
      </c>
      <c r="W26" s="10">
        <f t="shared" si="1"/>
        <v>-17100</v>
      </c>
      <c r="X26" s="10">
        <f t="shared" si="1"/>
        <v>-17100</v>
      </c>
      <c r="Y26" s="10">
        <f t="shared" si="1"/>
        <v>-17100</v>
      </c>
      <c r="Z26" s="10">
        <f t="shared" si="1"/>
        <v>-17100</v>
      </c>
      <c r="AA26" s="10">
        <f t="shared" si="1"/>
        <v>-17100</v>
      </c>
      <c r="AB26" s="10">
        <f t="shared" si="1"/>
        <v>-17100</v>
      </c>
      <c r="AC26" s="10">
        <f t="shared" si="1"/>
        <v>-17100</v>
      </c>
      <c r="AD26" s="10">
        <f t="shared" si="1"/>
        <v>-17100</v>
      </c>
      <c r="AE26" s="10">
        <f t="shared" si="1"/>
        <v>-17100</v>
      </c>
      <c r="AF26" s="10">
        <f t="shared" si="1"/>
        <v>-17100</v>
      </c>
      <c r="AG26" s="10">
        <f t="shared" si="1"/>
        <v>-17100</v>
      </c>
      <c r="AH26" s="10">
        <f t="shared" si="1"/>
        <v>-17100</v>
      </c>
    </row>
    <row r="27" spans="1:34" s="7" customFormat="1" x14ac:dyDescent="0.2">
      <c r="B27" s="11" t="s">
        <v>54</v>
      </c>
      <c r="C27" s="11"/>
      <c r="D27" s="12"/>
      <c r="E27" s="12">
        <f>SUM(E25:E26)</f>
        <v>39900</v>
      </c>
      <c r="F27" s="12">
        <f t="shared" ref="F27:AH27" si="2">SUM(F25:F26)</f>
        <v>39900</v>
      </c>
      <c r="G27" s="12">
        <f t="shared" si="2"/>
        <v>39900</v>
      </c>
      <c r="H27" s="12">
        <f t="shared" si="2"/>
        <v>39900</v>
      </c>
      <c r="I27" s="12">
        <f t="shared" si="2"/>
        <v>39900</v>
      </c>
      <c r="J27" s="12">
        <f t="shared" si="2"/>
        <v>39900</v>
      </c>
      <c r="K27" s="12">
        <f t="shared" si="2"/>
        <v>39900</v>
      </c>
      <c r="L27" s="12">
        <f t="shared" si="2"/>
        <v>39900</v>
      </c>
      <c r="M27" s="12">
        <f t="shared" si="2"/>
        <v>39900</v>
      </c>
      <c r="N27" s="12">
        <f t="shared" si="2"/>
        <v>39900</v>
      </c>
      <c r="O27" s="12">
        <f t="shared" si="2"/>
        <v>39900</v>
      </c>
      <c r="P27" s="12">
        <f t="shared" si="2"/>
        <v>39900</v>
      </c>
      <c r="Q27" s="12">
        <f t="shared" si="2"/>
        <v>39900</v>
      </c>
      <c r="R27" s="12">
        <f t="shared" si="2"/>
        <v>39900</v>
      </c>
      <c r="S27" s="12">
        <f t="shared" si="2"/>
        <v>39900</v>
      </c>
      <c r="T27" s="12">
        <f t="shared" si="2"/>
        <v>39900</v>
      </c>
      <c r="U27" s="12">
        <f t="shared" si="2"/>
        <v>39900</v>
      </c>
      <c r="V27" s="12">
        <f t="shared" si="2"/>
        <v>39900</v>
      </c>
      <c r="W27" s="12">
        <f t="shared" si="2"/>
        <v>39900</v>
      </c>
      <c r="X27" s="12">
        <f t="shared" si="2"/>
        <v>39900</v>
      </c>
      <c r="Y27" s="12">
        <f t="shared" si="2"/>
        <v>39900</v>
      </c>
      <c r="Z27" s="12">
        <f t="shared" si="2"/>
        <v>39900</v>
      </c>
      <c r="AA27" s="12">
        <f t="shared" si="2"/>
        <v>39900</v>
      </c>
      <c r="AB27" s="12">
        <f t="shared" si="2"/>
        <v>39900</v>
      </c>
      <c r="AC27" s="12">
        <f t="shared" si="2"/>
        <v>39900</v>
      </c>
      <c r="AD27" s="12">
        <f t="shared" si="2"/>
        <v>39900</v>
      </c>
      <c r="AE27" s="12">
        <f t="shared" si="2"/>
        <v>39900</v>
      </c>
      <c r="AF27" s="12">
        <f t="shared" si="2"/>
        <v>39900</v>
      </c>
      <c r="AG27" s="12">
        <f t="shared" si="2"/>
        <v>39900</v>
      </c>
      <c r="AH27" s="12">
        <f t="shared" si="2"/>
        <v>39900</v>
      </c>
    </row>
    <row r="28" spans="1:34" s="15" customFormat="1" x14ac:dyDescent="0.2">
      <c r="A28" s="7"/>
      <c r="B28" s="13" t="s">
        <v>42</v>
      </c>
      <c r="C28" s="13"/>
      <c r="D28" s="14"/>
      <c r="E28" s="14">
        <f>-L12/L8*L9</f>
        <v>-11875</v>
      </c>
      <c r="F28" s="14">
        <f>E28</f>
        <v>-11875</v>
      </c>
      <c r="G28" s="14">
        <f t="shared" ref="G28:AH28" si="3">F28</f>
        <v>-11875</v>
      </c>
      <c r="H28" s="14">
        <f t="shared" si="3"/>
        <v>-11875</v>
      </c>
      <c r="I28" s="14">
        <f t="shared" si="3"/>
        <v>-11875</v>
      </c>
      <c r="J28" s="14">
        <f t="shared" si="3"/>
        <v>-11875</v>
      </c>
      <c r="K28" s="14">
        <f t="shared" si="3"/>
        <v>-11875</v>
      </c>
      <c r="L28" s="14">
        <f t="shared" si="3"/>
        <v>-11875</v>
      </c>
      <c r="M28" s="14">
        <f t="shared" si="3"/>
        <v>-11875</v>
      </c>
      <c r="N28" s="14">
        <f t="shared" si="3"/>
        <v>-11875</v>
      </c>
      <c r="O28" s="14">
        <f t="shared" si="3"/>
        <v>-11875</v>
      </c>
      <c r="P28" s="14">
        <f t="shared" si="3"/>
        <v>-11875</v>
      </c>
      <c r="Q28" s="14">
        <f t="shared" si="3"/>
        <v>-11875</v>
      </c>
      <c r="R28" s="14">
        <f t="shared" si="3"/>
        <v>-11875</v>
      </c>
      <c r="S28" s="14">
        <f t="shared" si="3"/>
        <v>-11875</v>
      </c>
      <c r="T28" s="14">
        <f t="shared" si="3"/>
        <v>-11875</v>
      </c>
      <c r="U28" s="14">
        <f t="shared" si="3"/>
        <v>-11875</v>
      </c>
      <c r="V28" s="14">
        <f t="shared" si="3"/>
        <v>-11875</v>
      </c>
      <c r="W28" s="14">
        <f t="shared" si="3"/>
        <v>-11875</v>
      </c>
      <c r="X28" s="14">
        <f t="shared" si="3"/>
        <v>-11875</v>
      </c>
      <c r="Y28" s="14">
        <f t="shared" si="3"/>
        <v>-11875</v>
      </c>
      <c r="Z28" s="14">
        <f t="shared" si="3"/>
        <v>-11875</v>
      </c>
      <c r="AA28" s="14">
        <f t="shared" si="3"/>
        <v>-11875</v>
      </c>
      <c r="AB28" s="14">
        <f t="shared" si="3"/>
        <v>-11875</v>
      </c>
      <c r="AC28" s="14">
        <f t="shared" si="3"/>
        <v>-11875</v>
      </c>
      <c r="AD28" s="14">
        <f t="shared" si="3"/>
        <v>-11875</v>
      </c>
      <c r="AE28" s="14">
        <f t="shared" si="3"/>
        <v>-11875</v>
      </c>
      <c r="AF28" s="14">
        <f t="shared" si="3"/>
        <v>-11875</v>
      </c>
      <c r="AG28" s="14">
        <f t="shared" si="3"/>
        <v>-11875</v>
      </c>
      <c r="AH28" s="14">
        <f t="shared" si="3"/>
        <v>-11875</v>
      </c>
    </row>
    <row r="29" spans="1:34" s="7" customFormat="1" x14ac:dyDescent="0.2">
      <c r="B29" s="1" t="s">
        <v>43</v>
      </c>
      <c r="C29" s="1"/>
      <c r="D29" s="10"/>
      <c r="E29" s="10">
        <f t="shared" ref="E29:AH29" si="4">-$L$10*$L$12</f>
        <v>-3420</v>
      </c>
      <c r="F29" s="10">
        <f t="shared" si="4"/>
        <v>-3420</v>
      </c>
      <c r="G29" s="10">
        <f t="shared" si="4"/>
        <v>-3420</v>
      </c>
      <c r="H29" s="10">
        <f t="shared" si="4"/>
        <v>-3420</v>
      </c>
      <c r="I29" s="10">
        <f t="shared" si="4"/>
        <v>-3420</v>
      </c>
      <c r="J29" s="10">
        <f t="shared" si="4"/>
        <v>-3420</v>
      </c>
      <c r="K29" s="10">
        <f t="shared" si="4"/>
        <v>-3420</v>
      </c>
      <c r="L29" s="10">
        <f t="shared" si="4"/>
        <v>-3420</v>
      </c>
      <c r="M29" s="10">
        <f t="shared" si="4"/>
        <v>-3420</v>
      </c>
      <c r="N29" s="10">
        <f t="shared" si="4"/>
        <v>-3420</v>
      </c>
      <c r="O29" s="10">
        <f t="shared" si="4"/>
        <v>-3420</v>
      </c>
      <c r="P29" s="10">
        <f t="shared" si="4"/>
        <v>-3420</v>
      </c>
      <c r="Q29" s="10">
        <f t="shared" si="4"/>
        <v>-3420</v>
      </c>
      <c r="R29" s="10">
        <f t="shared" si="4"/>
        <v>-3420</v>
      </c>
      <c r="S29" s="10">
        <f t="shared" si="4"/>
        <v>-3420</v>
      </c>
      <c r="T29" s="10">
        <f t="shared" si="4"/>
        <v>-3420</v>
      </c>
      <c r="U29" s="10">
        <f t="shared" si="4"/>
        <v>-3420</v>
      </c>
      <c r="V29" s="10">
        <f t="shared" si="4"/>
        <v>-3420</v>
      </c>
      <c r="W29" s="10">
        <f t="shared" si="4"/>
        <v>-3420</v>
      </c>
      <c r="X29" s="10">
        <f t="shared" si="4"/>
        <v>-3420</v>
      </c>
      <c r="Y29" s="10">
        <f t="shared" si="4"/>
        <v>-3420</v>
      </c>
      <c r="Z29" s="10">
        <f t="shared" si="4"/>
        <v>-3420</v>
      </c>
      <c r="AA29" s="10">
        <f t="shared" si="4"/>
        <v>-3420</v>
      </c>
      <c r="AB29" s="10">
        <f t="shared" si="4"/>
        <v>-3420</v>
      </c>
      <c r="AC29" s="10">
        <f t="shared" si="4"/>
        <v>-3420</v>
      </c>
      <c r="AD29" s="10">
        <f t="shared" si="4"/>
        <v>-3420</v>
      </c>
      <c r="AE29" s="10">
        <f t="shared" si="4"/>
        <v>-3420</v>
      </c>
      <c r="AF29" s="10">
        <f t="shared" si="4"/>
        <v>-3420</v>
      </c>
      <c r="AG29" s="10">
        <f t="shared" si="4"/>
        <v>-3420</v>
      </c>
      <c r="AH29" s="10">
        <f t="shared" si="4"/>
        <v>-3420</v>
      </c>
    </row>
    <row r="30" spans="1:34" s="7" customFormat="1" x14ac:dyDescent="0.2">
      <c r="A30" s="15"/>
      <c r="B30" s="1" t="s">
        <v>44</v>
      </c>
      <c r="C30" s="1"/>
      <c r="D30" s="10"/>
      <c r="E30" s="10">
        <f t="shared" ref="E30:AH30" si="5">-$L$13</f>
        <v>-685.85500000000002</v>
      </c>
      <c r="F30" s="10">
        <f t="shared" si="5"/>
        <v>-685.85500000000002</v>
      </c>
      <c r="G30" s="10">
        <f t="shared" si="5"/>
        <v>-685.85500000000002</v>
      </c>
      <c r="H30" s="10">
        <f t="shared" si="5"/>
        <v>-685.85500000000002</v>
      </c>
      <c r="I30" s="10">
        <f t="shared" si="5"/>
        <v>-685.85500000000002</v>
      </c>
      <c r="J30" s="10">
        <f t="shared" si="5"/>
        <v>-685.85500000000002</v>
      </c>
      <c r="K30" s="10">
        <f t="shared" si="5"/>
        <v>-685.85500000000002</v>
      </c>
      <c r="L30" s="10">
        <f t="shared" si="5"/>
        <v>-685.85500000000002</v>
      </c>
      <c r="M30" s="10">
        <f t="shared" si="5"/>
        <v>-685.85500000000002</v>
      </c>
      <c r="N30" s="10">
        <f t="shared" si="5"/>
        <v>-685.85500000000002</v>
      </c>
      <c r="O30" s="10">
        <f t="shared" si="5"/>
        <v>-685.85500000000002</v>
      </c>
      <c r="P30" s="10">
        <f t="shared" si="5"/>
        <v>-685.85500000000002</v>
      </c>
      <c r="Q30" s="10">
        <f t="shared" si="5"/>
        <v>-685.85500000000002</v>
      </c>
      <c r="R30" s="10">
        <f t="shared" si="5"/>
        <v>-685.85500000000002</v>
      </c>
      <c r="S30" s="10">
        <f t="shared" si="5"/>
        <v>-685.85500000000002</v>
      </c>
      <c r="T30" s="10">
        <f t="shared" si="5"/>
        <v>-685.85500000000002</v>
      </c>
      <c r="U30" s="10">
        <f t="shared" si="5"/>
        <v>-685.85500000000002</v>
      </c>
      <c r="V30" s="10">
        <f t="shared" si="5"/>
        <v>-685.85500000000002</v>
      </c>
      <c r="W30" s="10">
        <f t="shared" si="5"/>
        <v>-685.85500000000002</v>
      </c>
      <c r="X30" s="10">
        <f t="shared" si="5"/>
        <v>-685.85500000000002</v>
      </c>
      <c r="Y30" s="10">
        <f t="shared" si="5"/>
        <v>-685.85500000000002</v>
      </c>
      <c r="Z30" s="10">
        <f t="shared" si="5"/>
        <v>-685.85500000000002</v>
      </c>
      <c r="AA30" s="10">
        <f t="shared" si="5"/>
        <v>-685.85500000000002</v>
      </c>
      <c r="AB30" s="10">
        <f t="shared" si="5"/>
        <v>-685.85500000000002</v>
      </c>
      <c r="AC30" s="10">
        <f t="shared" si="5"/>
        <v>-685.85500000000002</v>
      </c>
      <c r="AD30" s="10">
        <f t="shared" si="5"/>
        <v>-685.85500000000002</v>
      </c>
      <c r="AE30" s="10">
        <f t="shared" si="5"/>
        <v>-685.85500000000002</v>
      </c>
      <c r="AF30" s="10">
        <f t="shared" si="5"/>
        <v>-685.85500000000002</v>
      </c>
      <c r="AG30" s="10">
        <f t="shared" si="5"/>
        <v>-685.85500000000002</v>
      </c>
      <c r="AH30" s="10">
        <f t="shared" si="5"/>
        <v>-685.85500000000002</v>
      </c>
    </row>
    <row r="31" spans="1:34" s="7" customFormat="1" x14ac:dyDescent="0.2">
      <c r="B31" s="47" t="s">
        <v>56</v>
      </c>
      <c r="C31" s="47"/>
      <c r="D31" s="48"/>
      <c r="E31" s="48">
        <f>SUM(E27:E30)</f>
        <v>23919.145</v>
      </c>
      <c r="F31" s="48">
        <f t="shared" ref="F31:AH31" si="6">SUM(F27:F30)</f>
        <v>23919.145</v>
      </c>
      <c r="G31" s="48">
        <f t="shared" si="6"/>
        <v>23919.145</v>
      </c>
      <c r="H31" s="48">
        <f t="shared" si="6"/>
        <v>23919.145</v>
      </c>
      <c r="I31" s="48">
        <f t="shared" si="6"/>
        <v>23919.145</v>
      </c>
      <c r="J31" s="48">
        <f t="shared" si="6"/>
        <v>23919.145</v>
      </c>
      <c r="K31" s="48">
        <f t="shared" si="6"/>
        <v>23919.145</v>
      </c>
      <c r="L31" s="48">
        <f t="shared" si="6"/>
        <v>23919.145</v>
      </c>
      <c r="M31" s="48">
        <f t="shared" si="6"/>
        <v>23919.145</v>
      </c>
      <c r="N31" s="48">
        <f t="shared" si="6"/>
        <v>23919.145</v>
      </c>
      <c r="O31" s="48">
        <f t="shared" si="6"/>
        <v>23919.145</v>
      </c>
      <c r="P31" s="48">
        <f t="shared" si="6"/>
        <v>23919.145</v>
      </c>
      <c r="Q31" s="48">
        <f t="shared" si="6"/>
        <v>23919.145</v>
      </c>
      <c r="R31" s="48">
        <f t="shared" si="6"/>
        <v>23919.145</v>
      </c>
      <c r="S31" s="48">
        <f t="shared" si="6"/>
        <v>23919.145</v>
      </c>
      <c r="T31" s="48">
        <f t="shared" si="6"/>
        <v>23919.145</v>
      </c>
      <c r="U31" s="48">
        <f t="shared" si="6"/>
        <v>23919.145</v>
      </c>
      <c r="V31" s="48">
        <f t="shared" si="6"/>
        <v>23919.145</v>
      </c>
      <c r="W31" s="48">
        <f t="shared" si="6"/>
        <v>23919.145</v>
      </c>
      <c r="X31" s="48">
        <f t="shared" si="6"/>
        <v>23919.145</v>
      </c>
      <c r="Y31" s="48">
        <f t="shared" si="6"/>
        <v>23919.145</v>
      </c>
      <c r="Z31" s="48">
        <f t="shared" si="6"/>
        <v>23919.145</v>
      </c>
      <c r="AA31" s="48">
        <f t="shared" si="6"/>
        <v>23919.145</v>
      </c>
      <c r="AB31" s="48">
        <f t="shared" si="6"/>
        <v>23919.145</v>
      </c>
      <c r="AC31" s="48">
        <f t="shared" si="6"/>
        <v>23919.145</v>
      </c>
      <c r="AD31" s="48">
        <f t="shared" si="6"/>
        <v>23919.145</v>
      </c>
      <c r="AE31" s="48">
        <f t="shared" si="6"/>
        <v>23919.145</v>
      </c>
      <c r="AF31" s="48">
        <f t="shared" si="6"/>
        <v>23919.145</v>
      </c>
      <c r="AG31" s="48">
        <f t="shared" si="6"/>
        <v>23919.145</v>
      </c>
      <c r="AH31" s="48">
        <f t="shared" si="6"/>
        <v>23919.145</v>
      </c>
    </row>
    <row r="32" spans="1:34" s="7" customFormat="1" x14ac:dyDescent="0.2">
      <c r="B32" s="47" t="s">
        <v>58</v>
      </c>
      <c r="C32" s="47"/>
      <c r="D32" s="48"/>
      <c r="E32" s="48">
        <f t="shared" ref="E32:AH32" si="7">MAX(E31,$F$5*$L$14)</f>
        <v>23919.145</v>
      </c>
      <c r="F32" s="48">
        <f t="shared" si="7"/>
        <v>23919.145</v>
      </c>
      <c r="G32" s="48">
        <f t="shared" si="7"/>
        <v>23919.145</v>
      </c>
      <c r="H32" s="48">
        <f t="shared" si="7"/>
        <v>23919.145</v>
      </c>
      <c r="I32" s="48">
        <f t="shared" si="7"/>
        <v>23919.145</v>
      </c>
      <c r="J32" s="48">
        <f t="shared" si="7"/>
        <v>23919.145</v>
      </c>
      <c r="K32" s="48">
        <f t="shared" si="7"/>
        <v>23919.145</v>
      </c>
      <c r="L32" s="48">
        <f t="shared" si="7"/>
        <v>23919.145</v>
      </c>
      <c r="M32" s="48">
        <f t="shared" si="7"/>
        <v>23919.145</v>
      </c>
      <c r="N32" s="48">
        <f t="shared" si="7"/>
        <v>23919.145</v>
      </c>
      <c r="O32" s="48">
        <f t="shared" si="7"/>
        <v>23919.145</v>
      </c>
      <c r="P32" s="48">
        <f t="shared" si="7"/>
        <v>23919.145</v>
      </c>
      <c r="Q32" s="48">
        <f t="shared" si="7"/>
        <v>23919.145</v>
      </c>
      <c r="R32" s="48">
        <f t="shared" si="7"/>
        <v>23919.145</v>
      </c>
      <c r="S32" s="48">
        <f t="shared" si="7"/>
        <v>23919.145</v>
      </c>
      <c r="T32" s="48">
        <f t="shared" si="7"/>
        <v>23919.145</v>
      </c>
      <c r="U32" s="48">
        <f t="shared" si="7"/>
        <v>23919.145</v>
      </c>
      <c r="V32" s="48">
        <f t="shared" si="7"/>
        <v>23919.145</v>
      </c>
      <c r="W32" s="48">
        <f t="shared" si="7"/>
        <v>23919.145</v>
      </c>
      <c r="X32" s="48">
        <f t="shared" si="7"/>
        <v>23919.145</v>
      </c>
      <c r="Y32" s="48">
        <f t="shared" si="7"/>
        <v>23919.145</v>
      </c>
      <c r="Z32" s="48">
        <f t="shared" si="7"/>
        <v>23919.145</v>
      </c>
      <c r="AA32" s="48">
        <f t="shared" si="7"/>
        <v>23919.145</v>
      </c>
      <c r="AB32" s="48">
        <f t="shared" si="7"/>
        <v>23919.145</v>
      </c>
      <c r="AC32" s="48">
        <f t="shared" si="7"/>
        <v>23919.145</v>
      </c>
      <c r="AD32" s="48">
        <f t="shared" si="7"/>
        <v>23919.145</v>
      </c>
      <c r="AE32" s="48">
        <f t="shared" si="7"/>
        <v>23919.145</v>
      </c>
      <c r="AF32" s="48">
        <f t="shared" si="7"/>
        <v>23919.145</v>
      </c>
      <c r="AG32" s="48">
        <f t="shared" si="7"/>
        <v>23919.145</v>
      </c>
      <c r="AH32" s="48">
        <f t="shared" si="7"/>
        <v>23919.145</v>
      </c>
    </row>
    <row r="33" spans="1:34" s="7" customFormat="1" x14ac:dyDescent="0.2">
      <c r="B33" s="1" t="s">
        <v>27</v>
      </c>
      <c r="C33" s="1"/>
      <c r="D33" s="10"/>
      <c r="E33" s="10">
        <f>-E32*$L$6/(1+$L$6)</f>
        <v>-3029.0620305676853</v>
      </c>
      <c r="F33" s="10">
        <f>-F32*$L$6/(1+$L$6)</f>
        <v>-3029.0620305676853</v>
      </c>
      <c r="G33" s="10">
        <f>-G32*$L$6/(1+$L$6)</f>
        <v>-3029.0620305676853</v>
      </c>
      <c r="H33" s="10">
        <f>-H32*$L$6/(1+$L$6)</f>
        <v>-3029.0620305676853</v>
      </c>
      <c r="I33" s="10">
        <f>-I32*$L$6/(1+$L$6)</f>
        <v>-3029.0620305676853</v>
      </c>
      <c r="J33" s="10">
        <f>-J32*$L$6/(1+$L$6)</f>
        <v>-3029.0620305676853</v>
      </c>
      <c r="K33" s="10">
        <f>-K32*$L$6/(1+$L$6)</f>
        <v>-3029.0620305676853</v>
      </c>
      <c r="L33" s="10">
        <f>-L32*$L$6/(1+$L$6)</f>
        <v>-3029.0620305676853</v>
      </c>
      <c r="M33" s="10">
        <f>-M32*$L$6/(1+$L$6)</f>
        <v>-3029.0620305676853</v>
      </c>
      <c r="N33" s="10">
        <f>-N32*$L$6/(1+$L$6)</f>
        <v>-3029.0620305676853</v>
      </c>
      <c r="O33" s="10">
        <f>-O32*$L$6/(1+$L$6)</f>
        <v>-3029.0620305676853</v>
      </c>
      <c r="P33" s="10">
        <f>-P32*$L$6/(1+$L$6)</f>
        <v>-3029.0620305676853</v>
      </c>
      <c r="Q33" s="10">
        <f>-Q32*$L$6/(1+$L$6)</f>
        <v>-3029.0620305676853</v>
      </c>
      <c r="R33" s="10">
        <f>-R32*$L$6/(1+$L$6)</f>
        <v>-3029.0620305676853</v>
      </c>
      <c r="S33" s="10">
        <f>-S32*$L$6/(1+$L$6)</f>
        <v>-3029.0620305676853</v>
      </c>
      <c r="T33" s="10">
        <f>-T32*$L$6/(1+$L$6)</f>
        <v>-3029.0620305676853</v>
      </c>
      <c r="U33" s="10">
        <f>-U32*$L$6/(1+$L$6)</f>
        <v>-3029.0620305676853</v>
      </c>
      <c r="V33" s="10">
        <f>-V32*$L$6/(1+$L$6)</f>
        <v>-3029.0620305676853</v>
      </c>
      <c r="W33" s="10">
        <f>-W32*$L$6/(1+$L$6)</f>
        <v>-3029.0620305676853</v>
      </c>
      <c r="X33" s="10">
        <f>-X32*$L$6/(1+$L$6)</f>
        <v>-3029.0620305676853</v>
      </c>
      <c r="Y33" s="10">
        <f>-Y32*$L$6/(1+$L$6)</f>
        <v>-3029.0620305676853</v>
      </c>
      <c r="Z33" s="10">
        <f>-Z32*$L$6/(1+$L$6)</f>
        <v>-3029.0620305676853</v>
      </c>
      <c r="AA33" s="10">
        <f>-AA32*$L$6/(1+$L$6)</f>
        <v>-3029.0620305676853</v>
      </c>
      <c r="AB33" s="10">
        <f>-AB32*$L$6/(1+$L$6)</f>
        <v>-3029.0620305676853</v>
      </c>
      <c r="AC33" s="10">
        <f>-AC32*$L$6/(1+$L$6)</f>
        <v>-3029.0620305676853</v>
      </c>
      <c r="AD33" s="10">
        <f>-AD32*$L$6/(1+$L$6)</f>
        <v>-3029.0620305676853</v>
      </c>
      <c r="AE33" s="10">
        <f>-AE32*$L$6/(1+$L$6)</f>
        <v>-3029.0620305676853</v>
      </c>
      <c r="AF33" s="10">
        <f>-AF32*$L$6/(1+$L$6)</f>
        <v>-3029.0620305676853</v>
      </c>
      <c r="AG33" s="10">
        <f>-AG32*$L$6/(1+$L$6)</f>
        <v>-3029.0620305676853</v>
      </c>
      <c r="AH33" s="10">
        <f>-AH32*$L$6/(1+$L$6)</f>
        <v>-3029.0620305676853</v>
      </c>
    </row>
    <row r="34" spans="1:34" s="7" customFormat="1" x14ac:dyDescent="0.2">
      <c r="B34" s="1" t="s">
        <v>29</v>
      </c>
      <c r="C34" s="1"/>
      <c r="D34" s="10"/>
      <c r="E34" s="10">
        <f t="shared" ref="E34:AH34" si="8">PMT($F$8/12,$F$7,$D$24)</f>
        <v>-13509.257576578944</v>
      </c>
      <c r="F34" s="10">
        <f t="shared" si="8"/>
        <v>-13509.257576578944</v>
      </c>
      <c r="G34" s="10">
        <f t="shared" si="8"/>
        <v>-13509.257576578944</v>
      </c>
      <c r="H34" s="10">
        <f t="shared" si="8"/>
        <v>-13509.257576578944</v>
      </c>
      <c r="I34" s="10">
        <f t="shared" si="8"/>
        <v>-13509.257576578944</v>
      </c>
      <c r="J34" s="10">
        <f t="shared" si="8"/>
        <v>-13509.257576578944</v>
      </c>
      <c r="K34" s="10">
        <f t="shared" si="8"/>
        <v>-13509.257576578944</v>
      </c>
      <c r="L34" s="10">
        <f t="shared" si="8"/>
        <v>-13509.257576578944</v>
      </c>
      <c r="M34" s="10">
        <f t="shared" si="8"/>
        <v>-13509.257576578944</v>
      </c>
      <c r="N34" s="10">
        <f t="shared" si="8"/>
        <v>-13509.257576578944</v>
      </c>
      <c r="O34" s="10">
        <f t="shared" si="8"/>
        <v>-13509.257576578944</v>
      </c>
      <c r="P34" s="10">
        <f t="shared" si="8"/>
        <v>-13509.257576578944</v>
      </c>
      <c r="Q34" s="10">
        <f t="shared" si="8"/>
        <v>-13509.257576578944</v>
      </c>
      <c r="R34" s="10">
        <f t="shared" si="8"/>
        <v>-13509.257576578944</v>
      </c>
      <c r="S34" s="10">
        <f t="shared" si="8"/>
        <v>-13509.257576578944</v>
      </c>
      <c r="T34" s="10">
        <f t="shared" si="8"/>
        <v>-13509.257576578944</v>
      </c>
      <c r="U34" s="10">
        <f t="shared" si="8"/>
        <v>-13509.257576578944</v>
      </c>
      <c r="V34" s="10">
        <f t="shared" si="8"/>
        <v>-13509.257576578944</v>
      </c>
      <c r="W34" s="10">
        <f t="shared" si="8"/>
        <v>-13509.257576578944</v>
      </c>
      <c r="X34" s="10">
        <f t="shared" si="8"/>
        <v>-13509.257576578944</v>
      </c>
      <c r="Y34" s="10">
        <f t="shared" si="8"/>
        <v>-13509.257576578944</v>
      </c>
      <c r="Z34" s="10">
        <f t="shared" si="8"/>
        <v>-13509.257576578944</v>
      </c>
      <c r="AA34" s="10">
        <f t="shared" si="8"/>
        <v>-13509.257576578944</v>
      </c>
      <c r="AB34" s="10">
        <f t="shared" si="8"/>
        <v>-13509.257576578944</v>
      </c>
      <c r="AC34" s="10">
        <f t="shared" si="8"/>
        <v>-13509.257576578944</v>
      </c>
      <c r="AD34" s="10">
        <f t="shared" si="8"/>
        <v>-13509.257576578944</v>
      </c>
      <c r="AE34" s="10">
        <f t="shared" si="8"/>
        <v>-13509.257576578944</v>
      </c>
      <c r="AF34" s="10">
        <f t="shared" si="8"/>
        <v>-13509.257576578944</v>
      </c>
      <c r="AG34" s="10">
        <f t="shared" si="8"/>
        <v>-13509.257576578944</v>
      </c>
      <c r="AH34" s="10">
        <f t="shared" si="8"/>
        <v>-13509.257576578944</v>
      </c>
    </row>
    <row r="35" spans="1:34" s="7" customFormat="1" x14ac:dyDescent="0.2">
      <c r="B35" s="47" t="s">
        <v>57</v>
      </c>
      <c r="C35" s="47"/>
      <c r="D35" s="48"/>
      <c r="E35" s="48">
        <f>SUM(E32:E34)</f>
        <v>7380.8253928533704</v>
      </c>
      <c r="F35" s="48">
        <f t="shared" ref="F35:AH35" si="9">SUM(F32:F34)</f>
        <v>7380.8253928533704</v>
      </c>
      <c r="G35" s="48">
        <f t="shared" si="9"/>
        <v>7380.8253928533704</v>
      </c>
      <c r="H35" s="48">
        <f t="shared" si="9"/>
        <v>7380.8253928533704</v>
      </c>
      <c r="I35" s="48">
        <f t="shared" si="9"/>
        <v>7380.8253928533704</v>
      </c>
      <c r="J35" s="48">
        <f t="shared" si="9"/>
        <v>7380.8253928533704</v>
      </c>
      <c r="K35" s="48">
        <f t="shared" si="9"/>
        <v>7380.8253928533704</v>
      </c>
      <c r="L35" s="48">
        <f t="shared" si="9"/>
        <v>7380.8253928533704</v>
      </c>
      <c r="M35" s="48">
        <f t="shared" si="9"/>
        <v>7380.8253928533704</v>
      </c>
      <c r="N35" s="48">
        <f t="shared" si="9"/>
        <v>7380.8253928533704</v>
      </c>
      <c r="O35" s="48">
        <f t="shared" si="9"/>
        <v>7380.8253928533704</v>
      </c>
      <c r="P35" s="48">
        <f t="shared" si="9"/>
        <v>7380.8253928533704</v>
      </c>
      <c r="Q35" s="48">
        <f t="shared" si="9"/>
        <v>7380.8253928533704</v>
      </c>
      <c r="R35" s="48">
        <f t="shared" si="9"/>
        <v>7380.8253928533704</v>
      </c>
      <c r="S35" s="48">
        <f t="shared" si="9"/>
        <v>7380.8253928533704</v>
      </c>
      <c r="T35" s="48">
        <f t="shared" si="9"/>
        <v>7380.8253928533704</v>
      </c>
      <c r="U35" s="48">
        <f t="shared" si="9"/>
        <v>7380.8253928533704</v>
      </c>
      <c r="V35" s="48">
        <f t="shared" si="9"/>
        <v>7380.8253928533704</v>
      </c>
      <c r="W35" s="48">
        <f t="shared" si="9"/>
        <v>7380.8253928533704</v>
      </c>
      <c r="X35" s="48">
        <f t="shared" si="9"/>
        <v>7380.8253928533704</v>
      </c>
      <c r="Y35" s="48">
        <f t="shared" si="9"/>
        <v>7380.8253928533704</v>
      </c>
      <c r="Z35" s="48">
        <f t="shared" si="9"/>
        <v>7380.8253928533704</v>
      </c>
      <c r="AA35" s="48">
        <f t="shared" si="9"/>
        <v>7380.8253928533704</v>
      </c>
      <c r="AB35" s="48">
        <f t="shared" si="9"/>
        <v>7380.8253928533704</v>
      </c>
      <c r="AC35" s="48">
        <f t="shared" si="9"/>
        <v>7380.8253928533704</v>
      </c>
      <c r="AD35" s="48">
        <f t="shared" si="9"/>
        <v>7380.8253928533704</v>
      </c>
      <c r="AE35" s="48">
        <f t="shared" si="9"/>
        <v>7380.8253928533704</v>
      </c>
      <c r="AF35" s="48">
        <f t="shared" si="9"/>
        <v>7380.8253928533704</v>
      </c>
      <c r="AG35" s="48">
        <f t="shared" si="9"/>
        <v>7380.8253928533704</v>
      </c>
      <c r="AH35" s="48">
        <f t="shared" si="9"/>
        <v>7380.8253928533704</v>
      </c>
    </row>
    <row r="36" spans="1:34" s="7" customFormat="1" x14ac:dyDescent="0.2">
      <c r="B36" s="1" t="s">
        <v>30</v>
      </c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>
        <f>$F$5*$F$13</f>
        <v>256500</v>
      </c>
    </row>
    <row r="37" spans="1:34" s="7" customFormat="1" x14ac:dyDescent="0.2">
      <c r="A37" s="15"/>
      <c r="B37" s="1" t="s">
        <v>45</v>
      </c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>
        <f>-CUMPRINC($F$8/12,$F$7,D24,1,$F$12,0)-D24</f>
        <v>-221528.43406919827</v>
      </c>
    </row>
    <row r="38" spans="1:34" s="7" customFormat="1" x14ac:dyDescent="0.2">
      <c r="B38" s="44" t="s">
        <v>31</v>
      </c>
      <c r="C38" s="44"/>
      <c r="D38" s="45">
        <f>SUM(D21:D24)+SUM(D35:D37)</f>
        <v>-99986</v>
      </c>
      <c r="E38" s="45">
        <f>SUM(E21:E24)+SUM(E35:E37)</f>
        <v>7380.8253928533704</v>
      </c>
      <c r="F38" s="45">
        <f>SUM(F21:F24)+SUM(F35:F37)</f>
        <v>7380.8253928533704</v>
      </c>
      <c r="G38" s="45">
        <f>SUM(G21:G24)+SUM(G35:G37)</f>
        <v>7380.8253928533704</v>
      </c>
      <c r="H38" s="45">
        <f>SUM(H21:H24)+SUM(H35:H37)</f>
        <v>7380.8253928533704</v>
      </c>
      <c r="I38" s="45">
        <f>SUM(I21:I24)+SUM(I35:I37)</f>
        <v>7380.8253928533704</v>
      </c>
      <c r="J38" s="45">
        <f>SUM(J21:J24)+SUM(J35:J37)</f>
        <v>7380.8253928533704</v>
      </c>
      <c r="K38" s="45">
        <f>SUM(K21:K24)+SUM(K35:K37)</f>
        <v>7380.8253928533704</v>
      </c>
      <c r="L38" s="45">
        <f>SUM(L21:L24)+SUM(L35:L37)</f>
        <v>7380.8253928533704</v>
      </c>
      <c r="M38" s="45">
        <f>SUM(M21:M24)+SUM(M35:M37)</f>
        <v>7380.8253928533704</v>
      </c>
      <c r="N38" s="45">
        <f>SUM(N21:N24)+SUM(N35:N37)</f>
        <v>7380.8253928533704</v>
      </c>
      <c r="O38" s="45">
        <f>SUM(O21:O24)+SUM(O35:O37)</f>
        <v>7380.8253928533704</v>
      </c>
      <c r="P38" s="45">
        <f>SUM(P21:P24)+SUM(P35:P37)</f>
        <v>-26775.174607146637</v>
      </c>
      <c r="Q38" s="45">
        <f>SUM(Q21:Q24)+SUM(Q35:Q37)</f>
        <v>7380.8253928533704</v>
      </c>
      <c r="R38" s="45">
        <f>SUM(R21:R24)+SUM(R35:R37)</f>
        <v>7380.8253928533704</v>
      </c>
      <c r="S38" s="45">
        <f>SUM(S21:S24)+SUM(S35:S37)</f>
        <v>7380.8253928533704</v>
      </c>
      <c r="T38" s="45">
        <f>SUM(T21:T24)+SUM(T35:T37)</f>
        <v>7380.8253928533704</v>
      </c>
      <c r="U38" s="45">
        <f>SUM(U21:U24)+SUM(U35:U37)</f>
        <v>7380.8253928533704</v>
      </c>
      <c r="V38" s="45">
        <f>SUM(V21:V24)+SUM(V35:V37)</f>
        <v>7380.8253928533704</v>
      </c>
      <c r="W38" s="45">
        <f>SUM(W21:W24)+SUM(W35:W37)</f>
        <v>7380.8253928533704</v>
      </c>
      <c r="X38" s="45">
        <f>SUM(X21:X24)+SUM(X35:X37)</f>
        <v>7380.8253928533704</v>
      </c>
      <c r="Y38" s="45">
        <f>SUM(Y21:Y24)+SUM(Y35:Y37)</f>
        <v>7380.8253928533704</v>
      </c>
      <c r="Z38" s="45">
        <f>SUM(Z21:Z24)+SUM(Z35:Z37)</f>
        <v>7380.8253928533704</v>
      </c>
      <c r="AA38" s="45">
        <f>SUM(AA21:AA24)+SUM(AA35:AA37)</f>
        <v>7380.8253928533704</v>
      </c>
      <c r="AB38" s="45">
        <f>SUM(AB21:AB24)+SUM(AB35:AB37)</f>
        <v>-20391.174607146637</v>
      </c>
      <c r="AC38" s="45">
        <f>SUM(AC21:AC24)+SUM(AC35:AC37)</f>
        <v>7380.8253928533704</v>
      </c>
      <c r="AD38" s="45">
        <f>SUM(AD21:AD24)+SUM(AD35:AD37)</f>
        <v>7380.8253928533704</v>
      </c>
      <c r="AE38" s="45">
        <f>SUM(AE21:AE24)+SUM(AE35:AE37)</f>
        <v>7380.8253928533704</v>
      </c>
      <c r="AF38" s="45">
        <f>SUM(AF21:AF24)+SUM(AF35:AF37)</f>
        <v>7380.8253928533704</v>
      </c>
      <c r="AG38" s="45">
        <f>SUM(AG21:AG24)+SUM(AG35:AG37)</f>
        <v>7380.8253928533704</v>
      </c>
      <c r="AH38" s="45">
        <f>SUM(AH21:AH24)+SUM(AH35:AH37)</f>
        <v>42352.391323655087</v>
      </c>
    </row>
    <row r="39" spans="1:34" s="7" customFormat="1" ht="15" thickBot="1" x14ac:dyDescent="0.25">
      <c r="B39" s="2"/>
      <c r="C39" s="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15" thickBot="1" x14ac:dyDescent="0.25">
      <c r="A40" s="7"/>
      <c r="B40" s="49" t="s">
        <v>32</v>
      </c>
      <c r="C40" s="50"/>
      <c r="D40" s="51">
        <f>XIRR(D38:AH38,D20:AH20)</f>
        <v>0.69295002222061175</v>
      </c>
    </row>
    <row r="41" spans="1:34" x14ac:dyDescent="0.2">
      <c r="A41" s="7"/>
    </row>
    <row r="43" spans="1:34" x14ac:dyDescent="0.2">
      <c r="A43" s="7"/>
    </row>
  </sheetData>
  <pageMargins left="0.7" right="0.7" top="0.75" bottom="0.75" header="0.3" footer="0.3"/>
  <pageSetup paperSize="0" orientation="portrait" r:id="rId1"/>
  <ignoredErrors>
    <ignoredError sqref="R5" formula="1"/>
    <ignoredError sqref="E38:AH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Ritz LDI</vt:lpstr>
      <vt:lpstr>Swift LDI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ParitoshGupta</dc:creator>
  <cp:lastModifiedBy>Zoomcar</cp:lastModifiedBy>
  <dcterms:created xsi:type="dcterms:W3CDTF">2015-12-14T11:53:41Z</dcterms:created>
  <dcterms:modified xsi:type="dcterms:W3CDTF">2016-04-08T19:07:26Z</dcterms:modified>
</cp:coreProperties>
</file>