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95" windowHeight="11640"/>
  </bookViews>
  <sheets>
    <sheet name="3 yr comp" sheetId="6" r:id="rId1"/>
    <sheet name="5 yr comp" sheetId="1" r:id="rId2"/>
  </sheets>
  <calcPr calcId="124519"/>
</workbook>
</file>

<file path=xl/calcChain.xml><?xml version="1.0" encoding="utf-8"?>
<calcChain xmlns="http://schemas.openxmlformats.org/spreadsheetml/2006/main">
  <c r="M13" i="1"/>
  <c r="N12"/>
  <c r="N11"/>
  <c r="G18" i="6"/>
  <c r="F18"/>
  <c r="E18"/>
  <c r="D18"/>
  <c r="C18"/>
  <c r="G17"/>
  <c r="F17"/>
  <c r="E17"/>
  <c r="D17"/>
  <c r="C17"/>
  <c r="G16"/>
  <c r="F16"/>
  <c r="F19" s="1"/>
  <c r="F4" s="1"/>
  <c r="E16"/>
  <c r="D16"/>
  <c r="D19" s="1"/>
  <c r="D4" s="1"/>
  <c r="C16"/>
  <c r="H19"/>
  <c r="H4" s="1"/>
  <c r="H5"/>
  <c r="H6" s="1"/>
  <c r="G5"/>
  <c r="G26" s="1"/>
  <c r="G27" s="1"/>
  <c r="G28" s="1"/>
  <c r="G29" s="1"/>
  <c r="F5"/>
  <c r="F6" s="1"/>
  <c r="E5"/>
  <c r="E26" s="1"/>
  <c r="E27" s="1"/>
  <c r="E28" s="1"/>
  <c r="E29" s="1"/>
  <c r="D5"/>
  <c r="D6" s="1"/>
  <c r="C5"/>
  <c r="C26" s="1"/>
  <c r="C27" s="1"/>
  <c r="C28" s="1"/>
  <c r="C29" s="1"/>
  <c r="C19" i="1"/>
  <c r="G19"/>
  <c r="F19"/>
  <c r="E19"/>
  <c r="D19"/>
  <c r="H33"/>
  <c r="G33"/>
  <c r="F33"/>
  <c r="E33"/>
  <c r="D33"/>
  <c r="H32"/>
  <c r="G32"/>
  <c r="F32"/>
  <c r="E32"/>
  <c r="D32"/>
  <c r="H5"/>
  <c r="H6" s="1"/>
  <c r="G5"/>
  <c r="G6" s="1"/>
  <c r="F5"/>
  <c r="F6" s="1"/>
  <c r="E5"/>
  <c r="E6" s="1"/>
  <c r="D5"/>
  <c r="D6" s="1"/>
  <c r="C5"/>
  <c r="C6" s="1"/>
  <c r="G18"/>
  <c r="G20"/>
  <c r="F18"/>
  <c r="F20"/>
  <c r="E18"/>
  <c r="E20"/>
  <c r="D18"/>
  <c r="D20"/>
  <c r="C18"/>
  <c r="C20"/>
  <c r="N13" l="1"/>
  <c r="O13" s="1"/>
  <c r="C19" i="6"/>
  <c r="C4" s="1"/>
  <c r="C9" s="1"/>
  <c r="E19"/>
  <c r="E4" s="1"/>
  <c r="E8" s="1"/>
  <c r="G19"/>
  <c r="G4" s="1"/>
  <c r="G9" s="1"/>
  <c r="G8"/>
  <c r="C6"/>
  <c r="E6"/>
  <c r="G6"/>
  <c r="D26"/>
  <c r="D27" s="1"/>
  <c r="D28" s="1"/>
  <c r="D29" s="1"/>
  <c r="F26"/>
  <c r="F27" s="1"/>
  <c r="F28" s="1"/>
  <c r="F29" s="1"/>
  <c r="H26"/>
  <c r="H27" s="1"/>
  <c r="H28" s="1"/>
  <c r="H29" s="1"/>
  <c r="D28" i="1"/>
  <c r="D29" s="1"/>
  <c r="F28"/>
  <c r="F29" s="1"/>
  <c r="H28"/>
  <c r="H29" s="1"/>
  <c r="C28"/>
  <c r="C29" s="1"/>
  <c r="E28"/>
  <c r="E29" s="1"/>
  <c r="G28"/>
  <c r="G29" s="1"/>
  <c r="E21"/>
  <c r="C21"/>
  <c r="G21"/>
  <c r="D21"/>
  <c r="F21"/>
  <c r="H21"/>
  <c r="C7" i="6" l="1"/>
  <c r="G7"/>
  <c r="C8"/>
  <c r="F30" i="1"/>
  <c r="G30"/>
  <c r="E30"/>
  <c r="D30"/>
  <c r="C30"/>
  <c r="E7" i="6"/>
  <c r="E9"/>
  <c r="F8"/>
  <c r="E12"/>
  <c r="G12"/>
  <c r="G11"/>
  <c r="C12"/>
  <c r="C11"/>
  <c r="D7"/>
  <c r="D9"/>
  <c r="H8"/>
  <c r="F7"/>
  <c r="F9"/>
  <c r="D8"/>
  <c r="H7"/>
  <c r="H9"/>
  <c r="H30" i="1"/>
  <c r="D4"/>
  <c r="D7" s="1"/>
  <c r="G4"/>
  <c r="E4"/>
  <c r="C4"/>
  <c r="C7" s="1"/>
  <c r="H4"/>
  <c r="H7" s="1"/>
  <c r="F4"/>
  <c r="F7" s="1"/>
  <c r="E11" i="6" l="1"/>
  <c r="G11" i="1"/>
  <c r="G10"/>
  <c r="G7"/>
  <c r="F10"/>
  <c r="F11"/>
  <c r="E11"/>
  <c r="E10"/>
  <c r="E7"/>
  <c r="D10"/>
  <c r="D11"/>
  <c r="F31"/>
  <c r="F9" s="1"/>
  <c r="F8"/>
  <c r="H10"/>
  <c r="H11"/>
  <c r="H31"/>
  <c r="H9" s="1"/>
  <c r="H8"/>
  <c r="G31"/>
  <c r="G9" s="1"/>
  <c r="G8"/>
  <c r="E31"/>
  <c r="E9" s="1"/>
  <c r="E8"/>
  <c r="D31"/>
  <c r="D9" s="1"/>
  <c r="D14" s="1"/>
  <c r="D8"/>
  <c r="C31"/>
  <c r="C8"/>
  <c r="F11" i="6"/>
  <c r="F12"/>
  <c r="H11"/>
  <c r="H12"/>
  <c r="D11"/>
  <c r="D12"/>
  <c r="G14" i="1"/>
  <c r="C32" l="1"/>
  <c r="C9"/>
  <c r="H14"/>
  <c r="F13"/>
  <c r="E13"/>
  <c r="H13"/>
  <c r="D13"/>
  <c r="G13"/>
  <c r="F14"/>
  <c r="E14"/>
  <c r="C33" l="1"/>
  <c r="C11" s="1"/>
  <c r="C10"/>
  <c r="C14" l="1"/>
  <c r="C13"/>
</calcChain>
</file>

<file path=xl/sharedStrings.xml><?xml version="1.0" encoding="utf-8"?>
<sst xmlns="http://schemas.openxmlformats.org/spreadsheetml/2006/main" count="62" uniqueCount="34">
  <si>
    <t>initial payment</t>
  </si>
  <si>
    <t>Year 1</t>
  </si>
  <si>
    <t>Year 2</t>
  </si>
  <si>
    <t>Year 3</t>
  </si>
  <si>
    <t>Year 4</t>
  </si>
  <si>
    <t>Year 5</t>
  </si>
  <si>
    <t>Discounted outflow</t>
  </si>
  <si>
    <t>Total outflow</t>
  </si>
  <si>
    <t>total maintenance cost per year</t>
  </si>
  <si>
    <t>Loan</t>
  </si>
  <si>
    <t>Insurance</t>
  </si>
  <si>
    <t>Cost per KM</t>
  </si>
  <si>
    <t>Mileage (kms / ltr)</t>
  </si>
  <si>
    <t>Fuel cost / ltr</t>
  </si>
  <si>
    <t>Cost per Km</t>
  </si>
  <si>
    <t>Maintenance per KM</t>
  </si>
  <si>
    <t>Car Cost</t>
  </si>
  <si>
    <t>Resale Value</t>
  </si>
  <si>
    <t>Interest Rate</t>
  </si>
  <si>
    <t>Loan Details</t>
  </si>
  <si>
    <t>Tenure (months)</t>
  </si>
  <si>
    <t>Year 1 Repayment</t>
  </si>
  <si>
    <t>Year 2 Repayment</t>
  </si>
  <si>
    <t>Year 3 Repayment</t>
  </si>
  <si>
    <t>Year 5 Repayment</t>
  </si>
  <si>
    <t>Year 4 Repayment</t>
  </si>
  <si>
    <t>Insurance per km</t>
  </si>
  <si>
    <t>Swift zxi</t>
  </si>
  <si>
    <t>Swift VDI (ABS)</t>
  </si>
  <si>
    <t>BEAT LT (O)</t>
  </si>
  <si>
    <t>FIGO P (T)</t>
  </si>
  <si>
    <t>FIGO D (T)</t>
  </si>
  <si>
    <t>assumption</t>
  </si>
  <si>
    <t>80% highways / 20% city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</si>
</sst>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\ &quot;kms&quot;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0" fontId="0" fillId="0" borderId="0" xfId="0" applyFill="1"/>
    <xf numFmtId="164" fontId="0" fillId="0" borderId="0" xfId="1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43" fontId="0" fillId="3" borderId="1" xfId="1" applyNumberFormat="1" applyFont="1" applyFill="1" applyBorder="1"/>
    <xf numFmtId="164" fontId="2" fillId="0" borderId="1" xfId="1" applyNumberFormat="1" applyFont="1" applyFill="1" applyBorder="1"/>
    <xf numFmtId="0" fontId="2" fillId="3" borderId="1" xfId="0" applyFont="1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43" fontId="0" fillId="4" borderId="1" xfId="1" applyFont="1" applyFill="1" applyBorder="1"/>
    <xf numFmtId="165" fontId="0" fillId="4" borderId="1" xfId="0" applyNumberFormat="1" applyFill="1" applyBorder="1"/>
    <xf numFmtId="9" fontId="0" fillId="4" borderId="1" xfId="0" applyNumberFormat="1" applyFill="1" applyBorder="1"/>
    <xf numFmtId="9" fontId="4" fillId="4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workbookViewId="0">
      <selection activeCell="G11" sqref="G11"/>
    </sheetView>
  </sheetViews>
  <sheetFormatPr defaultRowHeight="12.75"/>
  <cols>
    <col min="1" max="1" width="11.7109375" style="1" customWidth="1"/>
    <col min="2" max="2" width="18.5703125" style="2" customWidth="1"/>
    <col min="3" max="3" width="11.85546875" style="2" customWidth="1"/>
    <col min="4" max="5" width="12" style="2" bestFit="1" customWidth="1"/>
    <col min="6" max="8" width="11.85546875" style="2" bestFit="1" customWidth="1"/>
    <col min="9" max="9" width="16.28515625" style="2" bestFit="1" customWidth="1"/>
    <col min="10" max="16384" width="9.140625" style="2"/>
  </cols>
  <sheetData>
    <row r="2" spans="1:8">
      <c r="A2" s="4"/>
      <c r="B2" s="4"/>
      <c r="C2" s="4" t="s">
        <v>31</v>
      </c>
      <c r="D2" s="5" t="s">
        <v>30</v>
      </c>
      <c r="E2" s="4" t="s">
        <v>29</v>
      </c>
      <c r="F2" s="4" t="s">
        <v>27</v>
      </c>
      <c r="G2" s="4" t="s">
        <v>28</v>
      </c>
      <c r="H2" s="4"/>
    </row>
    <row r="3" spans="1:8">
      <c r="A3" s="9"/>
      <c r="B3" s="6" t="s">
        <v>16</v>
      </c>
      <c r="C3" s="12">
        <v>600000</v>
      </c>
      <c r="D3" s="12">
        <v>500000</v>
      </c>
      <c r="E3" s="12">
        <v>490000</v>
      </c>
      <c r="F3" s="12">
        <v>590000</v>
      </c>
      <c r="G3" s="12">
        <v>600000</v>
      </c>
      <c r="H3" s="12"/>
    </row>
    <row r="4" spans="1:8">
      <c r="A4" s="9"/>
      <c r="B4" s="6" t="s">
        <v>11</v>
      </c>
      <c r="C4" s="7">
        <f t="shared" ref="C4:H4" si="0">C19</f>
        <v>2.5352941176470587</v>
      </c>
      <c r="D4" s="7">
        <f t="shared" si="0"/>
        <v>3.8666666666666667</v>
      </c>
      <c r="E4" s="7">
        <f t="shared" si="0"/>
        <v>3.8666666666666667</v>
      </c>
      <c r="F4" s="7">
        <f t="shared" si="0"/>
        <v>3.8666666666666667</v>
      </c>
      <c r="G4" s="7">
        <f t="shared" si="0"/>
        <v>2.5352941176470587</v>
      </c>
      <c r="H4" s="7">
        <f t="shared" si="0"/>
        <v>0</v>
      </c>
    </row>
    <row r="5" spans="1:8">
      <c r="A5" s="17">
        <v>0.8</v>
      </c>
      <c r="B5" s="10" t="s">
        <v>9</v>
      </c>
      <c r="C5" s="11">
        <f>$A$5*C3</f>
        <v>480000</v>
      </c>
      <c r="D5" s="11">
        <f t="shared" ref="D5:H5" si="1">$A$5*D3</f>
        <v>400000</v>
      </c>
      <c r="E5" s="11">
        <f t="shared" si="1"/>
        <v>392000</v>
      </c>
      <c r="F5" s="11">
        <f t="shared" si="1"/>
        <v>472000</v>
      </c>
      <c r="G5" s="11">
        <f t="shared" si="1"/>
        <v>480000</v>
      </c>
      <c r="H5" s="11">
        <f t="shared" si="1"/>
        <v>0</v>
      </c>
    </row>
    <row r="6" spans="1:8">
      <c r="A6" s="9"/>
      <c r="B6" s="10" t="s">
        <v>0</v>
      </c>
      <c r="C6" s="11">
        <f>C3-C5</f>
        <v>120000</v>
      </c>
      <c r="D6" s="11">
        <f t="shared" ref="D6:H6" si="2">D3-D5</f>
        <v>100000</v>
      </c>
      <c r="E6" s="11">
        <f t="shared" si="2"/>
        <v>98000</v>
      </c>
      <c r="F6" s="11">
        <f t="shared" si="2"/>
        <v>118000</v>
      </c>
      <c r="G6" s="11">
        <f t="shared" si="2"/>
        <v>120000</v>
      </c>
      <c r="H6" s="11">
        <f t="shared" si="2"/>
        <v>0</v>
      </c>
    </row>
    <row r="7" spans="1:8">
      <c r="A7" s="9" t="s">
        <v>1</v>
      </c>
      <c r="B7" s="16">
        <v>25000</v>
      </c>
      <c r="C7" s="11">
        <f>((+$C$4*B7)+$C$27)</f>
        <v>249241.35117768118</v>
      </c>
      <c r="D7" s="11">
        <f>((+$D$4*B7)+$D$27)</f>
        <v>251549.16519708728</v>
      </c>
      <c r="E7" s="11">
        <f>((+$E$4*B7)+$E$27)</f>
        <v>248451.51522647886</v>
      </c>
      <c r="F7" s="11">
        <f>((+$F$4*B7)+$F$27)</f>
        <v>279428.01493256295</v>
      </c>
      <c r="G7" s="11">
        <f>((+$G$4*B7)+$G$27)</f>
        <v>249241.35117768118</v>
      </c>
      <c r="H7" s="11">
        <f>(+$H$4*B7)+$H$27</f>
        <v>0</v>
      </c>
    </row>
    <row r="8" spans="1:8">
      <c r="A8" s="9" t="s">
        <v>2</v>
      </c>
      <c r="B8" s="16">
        <v>25000</v>
      </c>
      <c r="C8" s="11">
        <f>((+$C$4*B8)+$C$27)</f>
        <v>249241.35117768118</v>
      </c>
      <c r="D8" s="11">
        <f>((+$D$4*B8)+$D$27)</f>
        <v>251549.16519708728</v>
      </c>
      <c r="E8" s="11">
        <f>((+$E$4*B8)+$E$27)</f>
        <v>248451.51522647886</v>
      </c>
      <c r="F8" s="11">
        <f>((+$F$4*B8)+$F$27)</f>
        <v>279428.01493256295</v>
      </c>
      <c r="G8" s="11">
        <f>((+$G$4*B8)+$G$27)</f>
        <v>249241.35117768118</v>
      </c>
      <c r="H8" s="11">
        <f>(+$H$4*B8)+$H$27</f>
        <v>0</v>
      </c>
    </row>
    <row r="9" spans="1:8">
      <c r="A9" s="9" t="s">
        <v>3</v>
      </c>
      <c r="B9" s="16">
        <v>25000</v>
      </c>
      <c r="C9" s="11">
        <f>((+$C$4*B9)+$C$27)</f>
        <v>249241.35117768118</v>
      </c>
      <c r="D9" s="11">
        <f>((+$D$4*B9)+$D$27)</f>
        <v>251549.16519708728</v>
      </c>
      <c r="E9" s="11">
        <f>((+$E$4*B9)+$E$27)</f>
        <v>248451.51522647886</v>
      </c>
      <c r="F9" s="11">
        <f>((+$F$4*B9)+$F$27)</f>
        <v>279428.01493256295</v>
      </c>
      <c r="G9" s="11">
        <f>((+$G$4*B9)+$G$27)</f>
        <v>249241.35117768118</v>
      </c>
      <c r="H9" s="11">
        <f>(+$H$4*B9)+$H$27</f>
        <v>0</v>
      </c>
    </row>
    <row r="10" spans="1:8">
      <c r="A10" s="9"/>
      <c r="B10" s="6" t="s">
        <v>17</v>
      </c>
      <c r="C10" s="12">
        <v>250000</v>
      </c>
      <c r="D10" s="12">
        <v>225000</v>
      </c>
      <c r="E10" s="12">
        <v>225000</v>
      </c>
      <c r="F10" s="12">
        <v>300000</v>
      </c>
      <c r="G10" s="12">
        <v>300000</v>
      </c>
      <c r="H10" s="12"/>
    </row>
    <row r="11" spans="1:8" s="1" customFormat="1">
      <c r="A11" s="9"/>
      <c r="B11" s="9" t="s">
        <v>7</v>
      </c>
      <c r="C11" s="13">
        <f t="shared" ref="C11:H11" si="3">SUM(C6:C9)-C10</f>
        <v>617724.05353304348</v>
      </c>
      <c r="D11" s="13">
        <f t="shared" si="3"/>
        <v>629647.49559126189</v>
      </c>
      <c r="E11" s="13">
        <f t="shared" si="3"/>
        <v>618354.54567943653</v>
      </c>
      <c r="F11" s="13">
        <f t="shared" si="3"/>
        <v>656284.04479768884</v>
      </c>
      <c r="G11" s="13">
        <f t="shared" si="3"/>
        <v>567724.05353304348</v>
      </c>
      <c r="H11" s="13">
        <f t="shared" si="3"/>
        <v>0</v>
      </c>
    </row>
    <row r="12" spans="1:8" hidden="1">
      <c r="A12" s="9"/>
      <c r="B12" s="9" t="s">
        <v>6</v>
      </c>
      <c r="C12" s="8" t="e">
        <f>NPV(14%,C6,C7,C8,C9,#REF!,#REF!,C10)</f>
        <v>#REF!</v>
      </c>
      <c r="D12" s="8" t="e">
        <f>NPV(14%,D6,D7,D8,D9,#REF!,#REF!,D10)</f>
        <v>#REF!</v>
      </c>
      <c r="E12" s="8" t="e">
        <f>NPV(14%,E6,E7,E8,E9,#REF!,#REF!,E10)</f>
        <v>#REF!</v>
      </c>
      <c r="F12" s="8" t="e">
        <f>NPV(14%,F6,F7,F8,F9,#REF!,#REF!,F10)</f>
        <v>#REF!</v>
      </c>
      <c r="G12" s="8" t="e">
        <f>NPV(14%,G6,G7,G8,G9,#REF!,#REF!,G10)</f>
        <v>#REF!</v>
      </c>
      <c r="H12" s="8" t="e">
        <f>NPV(14%,H6,H7,H8,H9,#REF!,#REF!,H10)</f>
        <v>#REF!</v>
      </c>
    </row>
    <row r="13" spans="1:8">
      <c r="A13" s="9"/>
      <c r="B13" s="10"/>
      <c r="C13" s="10"/>
      <c r="D13" s="10"/>
      <c r="E13" s="10"/>
      <c r="F13" s="10"/>
      <c r="G13" s="10"/>
      <c r="H13" s="10"/>
    </row>
    <row r="14" spans="1:8">
      <c r="A14" s="9"/>
      <c r="B14" s="6" t="s">
        <v>12</v>
      </c>
      <c r="C14" s="15">
        <v>17</v>
      </c>
      <c r="D14" s="15">
        <v>15</v>
      </c>
      <c r="E14" s="15">
        <v>15</v>
      </c>
      <c r="F14" s="15">
        <v>15</v>
      </c>
      <c r="G14" s="15">
        <v>17</v>
      </c>
      <c r="H14" s="15"/>
    </row>
    <row r="15" spans="1:8">
      <c r="A15" s="9"/>
      <c r="B15" s="6" t="s">
        <v>13</v>
      </c>
      <c r="C15" s="15">
        <v>38</v>
      </c>
      <c r="D15" s="15">
        <v>55</v>
      </c>
      <c r="E15" s="15">
        <v>55</v>
      </c>
      <c r="F15" s="15">
        <v>55</v>
      </c>
      <c r="G15" s="15">
        <v>38</v>
      </c>
      <c r="H15" s="15"/>
    </row>
    <row r="16" spans="1:8">
      <c r="A16" s="9"/>
      <c r="B16" s="6" t="s">
        <v>14</v>
      </c>
      <c r="C16" s="15">
        <f t="shared" ref="C16:H16" si="4">+C15/C14</f>
        <v>2.2352941176470589</v>
      </c>
      <c r="D16" s="15">
        <f t="shared" si="4"/>
        <v>3.6666666666666665</v>
      </c>
      <c r="E16" s="15">
        <f t="shared" si="4"/>
        <v>3.6666666666666665</v>
      </c>
      <c r="F16" s="15">
        <f t="shared" si="4"/>
        <v>3.6666666666666665</v>
      </c>
      <c r="G16" s="15">
        <f t="shared" si="4"/>
        <v>2.2352941176470589</v>
      </c>
      <c r="H16" s="15"/>
    </row>
    <row r="17" spans="1:9">
      <c r="A17" s="9"/>
      <c r="B17" s="6" t="s">
        <v>26</v>
      </c>
      <c r="C17" s="15">
        <f>C21/$B$7</f>
        <v>0.5</v>
      </c>
      <c r="D17" s="15">
        <f>D21/$B$7</f>
        <v>0.4</v>
      </c>
      <c r="E17" s="15">
        <f t="shared" ref="E17:H17" si="5">E21/$B$7</f>
        <v>0.4</v>
      </c>
      <c r="F17" s="15">
        <f t="shared" si="5"/>
        <v>0.5</v>
      </c>
      <c r="G17" s="15">
        <f t="shared" si="5"/>
        <v>0.5</v>
      </c>
      <c r="H17" s="15"/>
    </row>
    <row r="18" spans="1:9">
      <c r="A18" s="9"/>
      <c r="B18" s="6" t="s">
        <v>15</v>
      </c>
      <c r="C18" s="15">
        <f>+C20/AVERAGE(B7:B9)</f>
        <v>0.3</v>
      </c>
      <c r="D18" s="15">
        <f>+D20/AVERAGE(B7:B9)</f>
        <v>0.2</v>
      </c>
      <c r="E18" s="15">
        <f>+E20/AVERAGE(B7:B9)</f>
        <v>0.2</v>
      </c>
      <c r="F18" s="15">
        <f>+F20/AVERAGE(B7:B9)</f>
        <v>0.2</v>
      </c>
      <c r="G18" s="15">
        <f>+G20/AVERAGE(B7:B9)</f>
        <v>0.3</v>
      </c>
      <c r="H18" s="15"/>
    </row>
    <row r="19" spans="1:9">
      <c r="A19" s="9"/>
      <c r="B19" s="10"/>
      <c r="C19" s="14">
        <f t="shared" ref="C19:H19" si="6">+C16+C18</f>
        <v>2.5352941176470587</v>
      </c>
      <c r="D19" s="14">
        <f t="shared" si="6"/>
        <v>3.8666666666666667</v>
      </c>
      <c r="E19" s="14">
        <f t="shared" si="6"/>
        <v>3.8666666666666667</v>
      </c>
      <c r="F19" s="14">
        <f t="shared" si="6"/>
        <v>3.8666666666666667</v>
      </c>
      <c r="G19" s="14">
        <f t="shared" si="6"/>
        <v>2.5352941176470587</v>
      </c>
      <c r="H19" s="14">
        <f t="shared" si="6"/>
        <v>0</v>
      </c>
    </row>
    <row r="20" spans="1:9">
      <c r="A20" s="9" t="s">
        <v>8</v>
      </c>
      <c r="B20" s="10"/>
      <c r="C20" s="12">
        <v>7500</v>
      </c>
      <c r="D20" s="12">
        <v>5000</v>
      </c>
      <c r="E20" s="12">
        <v>5000</v>
      </c>
      <c r="F20" s="12">
        <v>5000</v>
      </c>
      <c r="G20" s="12">
        <v>7500</v>
      </c>
      <c r="H20" s="12"/>
    </row>
    <row r="21" spans="1:9">
      <c r="A21" s="9" t="s">
        <v>10</v>
      </c>
      <c r="B21" s="10"/>
      <c r="C21" s="12">
        <v>12500</v>
      </c>
      <c r="D21" s="12">
        <v>10000</v>
      </c>
      <c r="E21" s="12">
        <v>10000</v>
      </c>
      <c r="F21" s="12">
        <v>12500</v>
      </c>
      <c r="G21" s="12">
        <v>12500</v>
      </c>
      <c r="H21" s="12"/>
    </row>
    <row r="22" spans="1:9">
      <c r="A22" s="9"/>
      <c r="B22" s="10"/>
      <c r="C22" s="10"/>
      <c r="D22" s="10"/>
      <c r="E22" s="10"/>
      <c r="F22" s="10"/>
      <c r="G22" s="10"/>
      <c r="H22" s="10"/>
    </row>
    <row r="23" spans="1:9">
      <c r="A23" s="9" t="s">
        <v>19</v>
      </c>
      <c r="B23" s="6" t="s">
        <v>20</v>
      </c>
      <c r="C23" s="11">
        <v>36</v>
      </c>
      <c r="D23" s="10"/>
      <c r="E23" s="10"/>
      <c r="F23" s="10"/>
      <c r="G23" s="10"/>
      <c r="H23" s="10"/>
      <c r="I23" s="3"/>
    </row>
    <row r="24" spans="1:9">
      <c r="A24" s="9"/>
      <c r="B24" s="6" t="s">
        <v>18</v>
      </c>
      <c r="C24" s="18">
        <v>0.1</v>
      </c>
      <c r="D24" s="10"/>
      <c r="E24" s="11"/>
      <c r="F24" s="11"/>
      <c r="G24" s="11"/>
      <c r="H24" s="10"/>
      <c r="I24" s="3"/>
    </row>
    <row r="25" spans="1:9">
      <c r="A25" s="9"/>
      <c r="B25" s="10"/>
      <c r="C25" s="10"/>
      <c r="D25" s="10"/>
      <c r="E25" s="11"/>
      <c r="F25" s="11"/>
      <c r="G25" s="11"/>
      <c r="H25" s="10"/>
      <c r="I25" s="3"/>
    </row>
    <row r="26" spans="1:9" hidden="1">
      <c r="A26" s="10"/>
      <c r="B26" s="10"/>
      <c r="C26" s="11">
        <f>PMT($C$24/12,$C$23,C5)</f>
        <v>-15488.249853042058</v>
      </c>
      <c r="D26" s="11">
        <f t="shared" ref="D26:H26" si="7">PMT($C$24/12,$C$23,D5)</f>
        <v>-12906.874877535049</v>
      </c>
      <c r="E26" s="11">
        <f t="shared" si="7"/>
        <v>-12648.737379984348</v>
      </c>
      <c r="F26" s="11">
        <f t="shared" si="7"/>
        <v>-15230.112355491357</v>
      </c>
      <c r="G26" s="11">
        <f t="shared" si="7"/>
        <v>-15488.249853042058</v>
      </c>
      <c r="H26" s="11">
        <f t="shared" si="7"/>
        <v>0</v>
      </c>
      <c r="I26" s="3"/>
    </row>
    <row r="27" spans="1:9">
      <c r="A27" s="9" t="s">
        <v>21</v>
      </c>
      <c r="B27" s="9"/>
      <c r="C27" s="11">
        <f>+C26*-12</f>
        <v>185858.9982365047</v>
      </c>
      <c r="D27" s="11">
        <f t="shared" ref="D27:H27" si="8">+D26*-12</f>
        <v>154882.49853042059</v>
      </c>
      <c r="E27" s="11">
        <f t="shared" si="8"/>
        <v>151784.84855981218</v>
      </c>
      <c r="F27" s="11">
        <f t="shared" si="8"/>
        <v>182761.34826589629</v>
      </c>
      <c r="G27" s="11">
        <f t="shared" si="8"/>
        <v>185858.9982365047</v>
      </c>
      <c r="H27" s="11">
        <f t="shared" si="8"/>
        <v>0</v>
      </c>
      <c r="I27" s="3"/>
    </row>
    <row r="28" spans="1:9">
      <c r="A28" s="9" t="s">
        <v>22</v>
      </c>
      <c r="B28" s="9"/>
      <c r="C28" s="11">
        <f>C27</f>
        <v>185858.9982365047</v>
      </c>
      <c r="D28" s="11">
        <f t="shared" ref="D28:H29" si="9">D27</f>
        <v>154882.49853042059</v>
      </c>
      <c r="E28" s="11">
        <f t="shared" si="9"/>
        <v>151784.84855981218</v>
      </c>
      <c r="F28" s="11">
        <f t="shared" si="9"/>
        <v>182761.34826589629</v>
      </c>
      <c r="G28" s="11">
        <f t="shared" si="9"/>
        <v>185858.9982365047</v>
      </c>
      <c r="H28" s="11">
        <f t="shared" si="9"/>
        <v>0</v>
      </c>
      <c r="I28" s="3"/>
    </row>
    <row r="29" spans="1:9">
      <c r="A29" s="9" t="s">
        <v>23</v>
      </c>
      <c r="B29" s="9"/>
      <c r="C29" s="11">
        <f>C28</f>
        <v>185858.9982365047</v>
      </c>
      <c r="D29" s="11">
        <f t="shared" si="9"/>
        <v>154882.49853042059</v>
      </c>
      <c r="E29" s="11">
        <f t="shared" si="9"/>
        <v>151784.84855981218</v>
      </c>
      <c r="F29" s="11">
        <f t="shared" si="9"/>
        <v>182761.34826589629</v>
      </c>
      <c r="G29" s="11">
        <f t="shared" si="9"/>
        <v>185858.9982365047</v>
      </c>
      <c r="H29" s="11">
        <f t="shared" si="9"/>
        <v>0</v>
      </c>
      <c r="I29" s="3"/>
    </row>
    <row r="30" spans="1:9">
      <c r="B30" s="1"/>
      <c r="C30" s="1"/>
      <c r="G30" s="3"/>
      <c r="H30" s="3"/>
    </row>
  </sheetData>
  <sheetProtection formatCells="0" formatColumns="0" formatRows="0" insertColumns="0" insertRows="0" insertHyperlinks="0" deleteColumns="0" deleteRows="0" sort="0" autoFilter="0" pivotTables="0"/>
  <protectedRanges>
    <protectedRange sqref="H3" name="Range1"/>
    <protectedRange sqref="A5" name="Range2"/>
    <protectedRange sqref="B7:B9" name="Range3"/>
    <protectedRange sqref="C10:H10" name="Range4"/>
    <protectedRange sqref="C16:H18 H14:H15" name="Range5"/>
    <protectedRange sqref="H20:H21" name="Range6"/>
    <protectedRange sqref="C24" name="Range7"/>
    <protectedRange sqref="C3:G3" name="Range1_1"/>
    <protectedRange sqref="C20:G21" name="Range6_1"/>
    <protectedRange sqref="C14:G15" name="Range5_1"/>
  </protectedRanges>
  <pageMargins left="0.49" right="0.75" top="0.32" bottom="0.33" header="0.24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6" sqref="C16:G17"/>
    </sheetView>
  </sheetViews>
  <sheetFormatPr defaultRowHeight="12.75"/>
  <cols>
    <col min="1" max="1" width="11.7109375" style="1" customWidth="1"/>
    <col min="2" max="2" width="18.5703125" style="2" customWidth="1"/>
    <col min="3" max="3" width="11.85546875" style="2" customWidth="1"/>
    <col min="4" max="5" width="12" style="2" bestFit="1" customWidth="1"/>
    <col min="6" max="8" width="11.85546875" style="2" bestFit="1" customWidth="1"/>
    <col min="9" max="9" width="16.28515625" style="2" bestFit="1" customWidth="1"/>
    <col min="10" max="16384" width="9.140625" style="2"/>
  </cols>
  <sheetData>
    <row r="2" spans="1:15">
      <c r="A2" s="4"/>
      <c r="B2" s="4"/>
      <c r="C2" s="4" t="s">
        <v>31</v>
      </c>
      <c r="D2" s="5" t="s">
        <v>30</v>
      </c>
      <c r="E2" s="4" t="s">
        <v>29</v>
      </c>
      <c r="F2" s="4" t="s">
        <v>27</v>
      </c>
      <c r="G2" s="4" t="s">
        <v>28</v>
      </c>
      <c r="H2" s="4"/>
    </row>
    <row r="3" spans="1:15">
      <c r="A3" s="9"/>
      <c r="B3" s="6" t="s">
        <v>16</v>
      </c>
      <c r="C3" s="12">
        <v>600000</v>
      </c>
      <c r="D3" s="12">
        <v>500000</v>
      </c>
      <c r="E3" s="12">
        <v>490000</v>
      </c>
      <c r="F3" s="12">
        <v>590000</v>
      </c>
      <c r="G3" s="12">
        <v>600000</v>
      </c>
      <c r="H3" s="12"/>
    </row>
    <row r="4" spans="1:15">
      <c r="A4" s="9"/>
      <c r="B4" s="6" t="s">
        <v>11</v>
      </c>
      <c r="C4" s="7">
        <f t="shared" ref="C4:H4" si="0">C21</f>
        <v>2.5352941176470587</v>
      </c>
      <c r="D4" s="7">
        <f t="shared" si="0"/>
        <v>3.8666666666666667</v>
      </c>
      <c r="E4" s="7">
        <f t="shared" si="0"/>
        <v>3.8666666666666667</v>
      </c>
      <c r="F4" s="7">
        <f t="shared" si="0"/>
        <v>3.8666666666666667</v>
      </c>
      <c r="G4" s="7">
        <f t="shared" si="0"/>
        <v>2.5352941176470587</v>
      </c>
      <c r="H4" s="7">
        <f t="shared" si="0"/>
        <v>0</v>
      </c>
    </row>
    <row r="5" spans="1:15">
      <c r="A5" s="17">
        <v>0.75</v>
      </c>
      <c r="B5" s="10" t="s">
        <v>9</v>
      </c>
      <c r="C5" s="11">
        <f>$A$5*C3</f>
        <v>450000</v>
      </c>
      <c r="D5" s="11">
        <f t="shared" ref="D5:H5" si="1">$A$5*D3</f>
        <v>375000</v>
      </c>
      <c r="E5" s="11">
        <f t="shared" si="1"/>
        <v>367500</v>
      </c>
      <c r="F5" s="11">
        <f t="shared" si="1"/>
        <v>442500</v>
      </c>
      <c r="G5" s="11">
        <f t="shared" si="1"/>
        <v>450000</v>
      </c>
      <c r="H5" s="11">
        <f t="shared" si="1"/>
        <v>0</v>
      </c>
    </row>
    <row r="6" spans="1:15">
      <c r="A6" s="9"/>
      <c r="B6" s="10" t="s">
        <v>0</v>
      </c>
      <c r="C6" s="11">
        <f>C3-C5</f>
        <v>150000</v>
      </c>
      <c r="D6" s="11">
        <f t="shared" ref="D6:H6" si="2">D3-D5</f>
        <v>125000</v>
      </c>
      <c r="E6" s="11">
        <f t="shared" si="2"/>
        <v>122500</v>
      </c>
      <c r="F6" s="11">
        <f t="shared" si="2"/>
        <v>147500</v>
      </c>
      <c r="G6" s="11">
        <f t="shared" si="2"/>
        <v>150000</v>
      </c>
      <c r="H6" s="11">
        <f t="shared" si="2"/>
        <v>0</v>
      </c>
    </row>
    <row r="7" spans="1:15">
      <c r="A7" s="9" t="s">
        <v>1</v>
      </c>
      <c r="B7" s="16">
        <v>25000</v>
      </c>
      <c r="C7" s="11">
        <f>$B7*C$4+C29</f>
        <v>237625.16378789963</v>
      </c>
      <c r="D7" s="11">
        <f t="shared" ref="D7:H11" si="3">$B7*D$4+D29</f>
        <v>241869.009038936</v>
      </c>
      <c r="E7" s="11">
        <f t="shared" si="3"/>
        <v>238964.96219149057</v>
      </c>
      <c r="F7" s="11">
        <f t="shared" si="3"/>
        <v>268005.43066594447</v>
      </c>
      <c r="G7" s="11">
        <f t="shared" si="3"/>
        <v>237625.16378789963</v>
      </c>
      <c r="H7" s="11">
        <f t="shared" si="3"/>
        <v>0</v>
      </c>
    </row>
    <row r="8" spans="1:15">
      <c r="A8" s="9" t="s">
        <v>2</v>
      </c>
      <c r="B8" s="16">
        <v>25000</v>
      </c>
      <c r="C8" s="11">
        <f>$B8*C$4+C30</f>
        <v>237625.16378789963</v>
      </c>
      <c r="D8" s="11">
        <f t="shared" si="3"/>
        <v>241869.009038936</v>
      </c>
      <c r="E8" s="11">
        <f t="shared" si="3"/>
        <v>238964.96219149057</v>
      </c>
      <c r="F8" s="11">
        <f t="shared" si="3"/>
        <v>268005.43066594447</v>
      </c>
      <c r="G8" s="11">
        <f t="shared" si="3"/>
        <v>237625.16378789963</v>
      </c>
      <c r="H8" s="11">
        <f t="shared" si="3"/>
        <v>0</v>
      </c>
    </row>
    <row r="9" spans="1:15">
      <c r="A9" s="9" t="s">
        <v>3</v>
      </c>
      <c r="B9" s="16">
        <v>25000</v>
      </c>
      <c r="C9" s="11">
        <f>$B9*C$4+C31</f>
        <v>237625.16378789963</v>
      </c>
      <c r="D9" s="11">
        <f t="shared" si="3"/>
        <v>241869.009038936</v>
      </c>
      <c r="E9" s="11">
        <f t="shared" si="3"/>
        <v>238964.96219149057</v>
      </c>
      <c r="F9" s="11">
        <f t="shared" si="3"/>
        <v>268005.43066594447</v>
      </c>
      <c r="G9" s="11">
        <f t="shared" si="3"/>
        <v>237625.16378789963</v>
      </c>
      <c r="H9" s="11">
        <f t="shared" si="3"/>
        <v>0</v>
      </c>
    </row>
    <row r="10" spans="1:15">
      <c r="A10" s="9" t="s">
        <v>4</v>
      </c>
      <c r="B10" s="16">
        <v>25000</v>
      </c>
      <c r="C10" s="11">
        <f>$B10*C$4+C32</f>
        <v>63382.352941176468</v>
      </c>
      <c r="D10" s="11">
        <f t="shared" si="3"/>
        <v>96666.666666666672</v>
      </c>
      <c r="E10" s="11">
        <f t="shared" si="3"/>
        <v>96666.666666666672</v>
      </c>
      <c r="F10" s="11">
        <f t="shared" si="3"/>
        <v>96666.666666666672</v>
      </c>
      <c r="G10" s="11">
        <f t="shared" si="3"/>
        <v>63382.352941176468</v>
      </c>
      <c r="H10" s="11">
        <f t="shared" si="3"/>
        <v>0</v>
      </c>
    </row>
    <row r="11" spans="1:15">
      <c r="A11" s="9" t="s">
        <v>5</v>
      </c>
      <c r="B11" s="16">
        <v>25000</v>
      </c>
      <c r="C11" s="11">
        <f>$B11*C$4+C33</f>
        <v>63382.352941176468</v>
      </c>
      <c r="D11" s="11">
        <f t="shared" si="3"/>
        <v>96666.666666666672</v>
      </c>
      <c r="E11" s="11">
        <f t="shared" si="3"/>
        <v>96666.666666666672</v>
      </c>
      <c r="F11" s="11">
        <f t="shared" si="3"/>
        <v>96666.666666666672</v>
      </c>
      <c r="G11" s="11">
        <f t="shared" si="3"/>
        <v>63382.352941176468</v>
      </c>
      <c r="H11" s="11">
        <f t="shared" si="3"/>
        <v>0</v>
      </c>
      <c r="L11" s="2">
        <v>18</v>
      </c>
      <c r="M11" s="2">
        <v>80</v>
      </c>
      <c r="N11" s="2">
        <f>L11*M11</f>
        <v>1440</v>
      </c>
    </row>
    <row r="12" spans="1:15">
      <c r="A12" s="9"/>
      <c r="B12" s="6" t="s">
        <v>17</v>
      </c>
      <c r="C12" s="12">
        <v>175000</v>
      </c>
      <c r="D12" s="12">
        <v>150000</v>
      </c>
      <c r="E12" s="12">
        <v>150000</v>
      </c>
      <c r="F12" s="12">
        <v>200000</v>
      </c>
      <c r="G12" s="12">
        <v>200000</v>
      </c>
      <c r="H12" s="12"/>
      <c r="I12" s="2" t="s">
        <v>32</v>
      </c>
      <c r="L12" s="2">
        <v>14</v>
      </c>
      <c r="M12" s="2">
        <v>20</v>
      </c>
      <c r="N12" s="2">
        <f>L12*M12</f>
        <v>280</v>
      </c>
    </row>
    <row r="13" spans="1:15" s="1" customFormat="1">
      <c r="A13" s="9"/>
      <c r="B13" s="9" t="s">
        <v>7</v>
      </c>
      <c r="C13" s="13">
        <f>SUM(C6:C11)-C12</f>
        <v>814640.19724605198</v>
      </c>
      <c r="D13" s="13">
        <f t="shared" ref="D13:H13" si="4">SUM(D6:D11)-D12</f>
        <v>893940.36045014125</v>
      </c>
      <c r="E13" s="13">
        <f t="shared" si="4"/>
        <v>882728.21990780497</v>
      </c>
      <c r="F13" s="13">
        <f t="shared" si="4"/>
        <v>944849.62533116667</v>
      </c>
      <c r="G13" s="13">
        <f t="shared" si="4"/>
        <v>789640.19724605198</v>
      </c>
      <c r="H13" s="13">
        <f t="shared" si="4"/>
        <v>0</v>
      </c>
      <c r="M13" s="1">
        <f>SUM(M11:M12)</f>
        <v>100</v>
      </c>
      <c r="N13" s="1">
        <f>SUM(N11:N12)</f>
        <v>1720</v>
      </c>
      <c r="O13" s="1">
        <f>N13/M13</f>
        <v>17.2</v>
      </c>
    </row>
    <row r="14" spans="1:15" hidden="1">
      <c r="A14" s="9"/>
      <c r="B14" s="9" t="s">
        <v>6</v>
      </c>
      <c r="C14" s="8">
        <f t="shared" ref="C14:H14" si="5">NPV(14%,C6,C7,C8,C9,C10,C11,C12)</f>
        <v>747238.67162032379</v>
      </c>
      <c r="D14" s="8">
        <f t="shared" si="5"/>
        <v>756411.30199513736</v>
      </c>
      <c r="E14" s="8">
        <f t="shared" si="5"/>
        <v>748304.1720220577</v>
      </c>
      <c r="F14" s="8">
        <f t="shared" si="5"/>
        <v>849357.33787934599</v>
      </c>
      <c r="G14" s="8">
        <f t="shared" si="5"/>
        <v>757229.60468357045</v>
      </c>
      <c r="H14" s="8">
        <f t="shared" si="5"/>
        <v>0</v>
      </c>
    </row>
    <row r="15" spans="1:15">
      <c r="A15" s="9"/>
      <c r="B15" s="10"/>
      <c r="C15" s="10"/>
      <c r="D15" s="10"/>
      <c r="E15" s="10"/>
      <c r="F15" s="10"/>
      <c r="G15" s="10"/>
      <c r="H15" s="10"/>
    </row>
    <row r="16" spans="1:15">
      <c r="A16" s="9"/>
      <c r="B16" s="6" t="s">
        <v>12</v>
      </c>
      <c r="C16" s="15">
        <v>17</v>
      </c>
      <c r="D16" s="15">
        <v>15</v>
      </c>
      <c r="E16" s="15">
        <v>15</v>
      </c>
      <c r="F16" s="15">
        <v>15</v>
      </c>
      <c r="G16" s="15">
        <v>17</v>
      </c>
      <c r="H16" s="15"/>
      <c r="I16" s="2" t="s">
        <v>33</v>
      </c>
    </row>
    <row r="17" spans="1:9">
      <c r="A17" s="9"/>
      <c r="B17" s="6" t="s">
        <v>13</v>
      </c>
      <c r="C17" s="15">
        <v>38</v>
      </c>
      <c r="D17" s="15">
        <v>55</v>
      </c>
      <c r="E17" s="15">
        <v>55</v>
      </c>
      <c r="F17" s="15">
        <v>55</v>
      </c>
      <c r="G17" s="15">
        <v>38</v>
      </c>
      <c r="H17" s="15"/>
    </row>
    <row r="18" spans="1:9">
      <c r="A18" s="9"/>
      <c r="B18" s="6" t="s">
        <v>14</v>
      </c>
      <c r="C18" s="15">
        <f t="shared" ref="C18:H18" si="6">+C17/C16</f>
        <v>2.2352941176470589</v>
      </c>
      <c r="D18" s="15">
        <f t="shared" si="6"/>
        <v>3.6666666666666665</v>
      </c>
      <c r="E18" s="15">
        <f t="shared" si="6"/>
        <v>3.6666666666666665</v>
      </c>
      <c r="F18" s="15">
        <f t="shared" si="6"/>
        <v>3.6666666666666665</v>
      </c>
      <c r="G18" s="15">
        <f t="shared" si="6"/>
        <v>2.2352941176470589</v>
      </c>
      <c r="H18" s="15"/>
    </row>
    <row r="19" spans="1:9">
      <c r="A19" s="9"/>
      <c r="B19" s="6" t="s">
        <v>26</v>
      </c>
      <c r="C19" s="15">
        <f>C23/$B$7</f>
        <v>0.5</v>
      </c>
      <c r="D19" s="15">
        <f>D23/$B$7</f>
        <v>0.4</v>
      </c>
      <c r="E19" s="15">
        <f t="shared" ref="E19:H19" si="7">E23/$B$7</f>
        <v>0.4</v>
      </c>
      <c r="F19" s="15">
        <f t="shared" si="7"/>
        <v>0.5</v>
      </c>
      <c r="G19" s="15">
        <f t="shared" si="7"/>
        <v>0.5</v>
      </c>
      <c r="H19" s="15"/>
    </row>
    <row r="20" spans="1:9">
      <c r="A20" s="9"/>
      <c r="B20" s="6" t="s">
        <v>15</v>
      </c>
      <c r="C20" s="15">
        <f>+C22/AVERAGE(B7:B11)</f>
        <v>0.3</v>
      </c>
      <c r="D20" s="15">
        <f>+D22/AVERAGE(B7:B11)</f>
        <v>0.2</v>
      </c>
      <c r="E20" s="15">
        <f>+E22/AVERAGE(B7:B11)</f>
        <v>0.2</v>
      </c>
      <c r="F20" s="15">
        <f>+F22/AVERAGE(B7:B11)</f>
        <v>0.2</v>
      </c>
      <c r="G20" s="15">
        <f>+G22/AVERAGE(B7:B11)</f>
        <v>0.3</v>
      </c>
      <c r="H20" s="15"/>
    </row>
    <row r="21" spans="1:9">
      <c r="A21" s="9"/>
      <c r="B21" s="10"/>
      <c r="C21" s="14">
        <f t="shared" ref="C21:H21" si="8">+C18+C20</f>
        <v>2.5352941176470587</v>
      </c>
      <c r="D21" s="14">
        <f t="shared" si="8"/>
        <v>3.8666666666666667</v>
      </c>
      <c r="E21" s="14">
        <f t="shared" si="8"/>
        <v>3.8666666666666667</v>
      </c>
      <c r="F21" s="14">
        <f t="shared" si="8"/>
        <v>3.8666666666666667</v>
      </c>
      <c r="G21" s="14">
        <f t="shared" si="8"/>
        <v>2.5352941176470587</v>
      </c>
      <c r="H21" s="14">
        <f t="shared" si="8"/>
        <v>0</v>
      </c>
    </row>
    <row r="22" spans="1:9">
      <c r="A22" s="9" t="s">
        <v>8</v>
      </c>
      <c r="B22" s="10"/>
      <c r="C22" s="12">
        <v>7500</v>
      </c>
      <c r="D22" s="12">
        <v>5000</v>
      </c>
      <c r="E22" s="12">
        <v>5000</v>
      </c>
      <c r="F22" s="12">
        <v>5000</v>
      </c>
      <c r="G22" s="12">
        <v>7500</v>
      </c>
      <c r="H22" s="12"/>
    </row>
    <row r="23" spans="1:9">
      <c r="A23" s="9" t="s">
        <v>10</v>
      </c>
      <c r="B23" s="10"/>
      <c r="C23" s="12">
        <v>12500</v>
      </c>
      <c r="D23" s="12">
        <v>10000</v>
      </c>
      <c r="E23" s="12">
        <v>10000</v>
      </c>
      <c r="F23" s="12">
        <v>12500</v>
      </c>
      <c r="G23" s="12">
        <v>12500</v>
      </c>
      <c r="H23" s="12"/>
    </row>
    <row r="24" spans="1:9">
      <c r="A24" s="9"/>
      <c r="B24" s="10"/>
      <c r="C24" s="10"/>
      <c r="D24" s="10"/>
      <c r="E24" s="10"/>
      <c r="F24" s="10"/>
      <c r="G24" s="10"/>
      <c r="H24" s="10"/>
    </row>
    <row r="25" spans="1:9">
      <c r="A25" s="9" t="s">
        <v>19</v>
      </c>
      <c r="B25" s="6" t="s">
        <v>20</v>
      </c>
      <c r="C25" s="12">
        <v>36</v>
      </c>
      <c r="D25" s="10"/>
      <c r="E25" s="10"/>
      <c r="F25" s="10"/>
      <c r="G25" s="10"/>
      <c r="H25" s="10"/>
      <c r="I25" s="3"/>
    </row>
    <row r="26" spans="1:9">
      <c r="A26" s="9"/>
      <c r="B26" s="6" t="s">
        <v>18</v>
      </c>
      <c r="C26" s="18">
        <v>0.1</v>
      </c>
      <c r="D26" s="10"/>
      <c r="E26" s="11"/>
      <c r="F26" s="11"/>
      <c r="G26" s="11"/>
      <c r="H26" s="10"/>
      <c r="I26" s="3"/>
    </row>
    <row r="27" spans="1:9">
      <c r="A27" s="9"/>
      <c r="B27" s="10"/>
      <c r="C27" s="10"/>
      <c r="D27" s="10"/>
      <c r="E27" s="11"/>
      <c r="F27" s="11"/>
      <c r="G27" s="11"/>
      <c r="H27" s="10"/>
      <c r="I27" s="3"/>
    </row>
    <row r="28" spans="1:9" hidden="1">
      <c r="A28" s="10"/>
      <c r="B28" s="10"/>
      <c r="C28" s="11">
        <f>PMT($C$26/12,$C$25,C5)</f>
        <v>-14520.23423722693</v>
      </c>
      <c r="D28" s="11">
        <f t="shared" ref="D28:H28" si="9">PMT($C$26/12,$C$25,D5)</f>
        <v>-12100.195197689109</v>
      </c>
      <c r="E28" s="11">
        <f t="shared" si="9"/>
        <v>-11858.191293735326</v>
      </c>
      <c r="F28" s="11">
        <f t="shared" si="9"/>
        <v>-14278.230333273148</v>
      </c>
      <c r="G28" s="11">
        <f t="shared" si="9"/>
        <v>-14520.23423722693</v>
      </c>
      <c r="H28" s="11">
        <f t="shared" si="9"/>
        <v>0</v>
      </c>
      <c r="I28" s="3"/>
    </row>
    <row r="29" spans="1:9">
      <c r="A29" s="9" t="s">
        <v>21</v>
      </c>
      <c r="B29" s="9"/>
      <c r="C29" s="11">
        <f>+C28*-12</f>
        <v>174242.81084672315</v>
      </c>
      <c r="D29" s="11">
        <f t="shared" ref="D29:H29" si="10">+D28*-12</f>
        <v>145202.34237226931</v>
      </c>
      <c r="E29" s="11">
        <f t="shared" si="10"/>
        <v>142298.29552482392</v>
      </c>
      <c r="F29" s="11">
        <f t="shared" si="10"/>
        <v>171338.76399927778</v>
      </c>
      <c r="G29" s="11">
        <f t="shared" si="10"/>
        <v>174242.81084672315</v>
      </c>
      <c r="H29" s="11">
        <f t="shared" si="10"/>
        <v>0</v>
      </c>
      <c r="I29" s="3"/>
    </row>
    <row r="30" spans="1:9">
      <c r="A30" s="9" t="s">
        <v>22</v>
      </c>
      <c r="B30" s="9"/>
      <c r="C30" s="11">
        <f>C29</f>
        <v>174242.81084672315</v>
      </c>
      <c r="D30" s="11">
        <f t="shared" ref="D30:H30" si="11">D29</f>
        <v>145202.34237226931</v>
      </c>
      <c r="E30" s="11">
        <f t="shared" si="11"/>
        <v>142298.29552482392</v>
      </c>
      <c r="F30" s="11">
        <f t="shared" si="11"/>
        <v>171338.76399927778</v>
      </c>
      <c r="G30" s="11">
        <f t="shared" si="11"/>
        <v>174242.81084672315</v>
      </c>
      <c r="H30" s="11">
        <f t="shared" si="11"/>
        <v>0</v>
      </c>
      <c r="I30" s="3"/>
    </row>
    <row r="31" spans="1:9">
      <c r="A31" s="9" t="s">
        <v>23</v>
      </c>
      <c r="B31" s="9"/>
      <c r="C31" s="11">
        <f>C30</f>
        <v>174242.81084672315</v>
      </c>
      <c r="D31" s="11">
        <f t="shared" ref="D31" si="12">D30</f>
        <v>145202.34237226931</v>
      </c>
      <c r="E31" s="11">
        <f t="shared" ref="E31" si="13">E30</f>
        <v>142298.29552482392</v>
      </c>
      <c r="F31" s="11">
        <f t="shared" ref="F31" si="14">F30</f>
        <v>171338.76399927778</v>
      </c>
      <c r="G31" s="11">
        <f t="shared" ref="G31" si="15">G30</f>
        <v>174242.81084672315</v>
      </c>
      <c r="H31" s="11">
        <f t="shared" ref="H31" si="16">H30</f>
        <v>0</v>
      </c>
      <c r="I31" s="3"/>
    </row>
    <row r="32" spans="1:9">
      <c r="A32" s="9" t="s">
        <v>25</v>
      </c>
      <c r="B32" s="9"/>
      <c r="C32" s="11">
        <f>IF($C$25&lt;37,0,C31)</f>
        <v>0</v>
      </c>
      <c r="D32" s="11">
        <f t="shared" ref="D32:H33" si="17">IF($C$25&lt;37,0,D31)</f>
        <v>0</v>
      </c>
      <c r="E32" s="11">
        <f t="shared" si="17"/>
        <v>0</v>
      </c>
      <c r="F32" s="11">
        <f t="shared" si="17"/>
        <v>0</v>
      </c>
      <c r="G32" s="11">
        <f t="shared" si="17"/>
        <v>0</v>
      </c>
      <c r="H32" s="11">
        <f t="shared" si="17"/>
        <v>0</v>
      </c>
      <c r="I32" s="3"/>
    </row>
    <row r="33" spans="1:9">
      <c r="A33" s="9" t="s">
        <v>24</v>
      </c>
      <c r="B33" s="9"/>
      <c r="C33" s="11">
        <f>IF($C$25&lt;37,0,C32)</f>
        <v>0</v>
      </c>
      <c r="D33" s="11">
        <f t="shared" si="17"/>
        <v>0</v>
      </c>
      <c r="E33" s="11">
        <f t="shared" si="17"/>
        <v>0</v>
      </c>
      <c r="F33" s="11">
        <f t="shared" si="17"/>
        <v>0</v>
      </c>
      <c r="G33" s="11">
        <f t="shared" si="17"/>
        <v>0</v>
      </c>
      <c r="H33" s="11">
        <f t="shared" si="17"/>
        <v>0</v>
      </c>
      <c r="I33" s="3"/>
    </row>
    <row r="34" spans="1:9">
      <c r="B34" s="1"/>
      <c r="C34" s="1"/>
      <c r="G34" s="3"/>
      <c r="H34" s="3"/>
    </row>
  </sheetData>
  <sheetProtection formatCells="0" formatColumns="0" formatRows="0" insertColumns="0" insertRows="0" insertHyperlinks="0" deleteColumns="0" deleteRows="0" sort="0" autoFilter="0" pivotTables="0"/>
  <protectedRanges>
    <protectedRange sqref="C25:C26" name="Range7"/>
    <protectedRange sqref="C22:H23" name="Range6"/>
    <protectedRange sqref="C16:H20" name="Range5"/>
    <protectedRange sqref="C12:H12" name="Range4"/>
    <protectedRange sqref="B7" name="Range3"/>
    <protectedRange sqref="A5" name="Range2"/>
    <protectedRange sqref="C3:H3" name="Range1"/>
  </protectedRanges>
  <phoneticPr fontId="3" type="noConversion"/>
  <pageMargins left="0.49" right="0.75" top="0.32" bottom="0.33" header="0.24" footer="0.5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yr comp</vt:lpstr>
      <vt:lpstr>5 yr comp</vt:lpstr>
    </vt:vector>
  </TitlesOfParts>
  <Company>trivent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Trivent</dc:creator>
  <cp:lastModifiedBy>Prabhakar</cp:lastModifiedBy>
  <cp:lastPrinted>2007-04-12T10:52:31Z</cp:lastPrinted>
  <dcterms:created xsi:type="dcterms:W3CDTF">2007-04-12T08:30:33Z</dcterms:created>
  <dcterms:modified xsi:type="dcterms:W3CDTF">2010-03-12T05:13:58Z</dcterms:modified>
</cp:coreProperties>
</file>